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SVFS1801\f_18\w_18\w_18_4\w_18_41\d_18_41_verg\2026\Unterhaltsreinigung\18-0299-26 UR GS Käthe-Paulus-Schule und JZ Kronsberg\04_Vergabeunterlagen\"/>
    </mc:Choice>
  </mc:AlternateContent>
  <bookViews>
    <workbookView xWindow="480" yWindow="45" windowWidth="15180" windowHeight="11640" tabRatio="591"/>
  </bookViews>
  <sheets>
    <sheet name="Ausfüllen_Kalkulationsdaten UR" sheetId="10" r:id="rId1"/>
    <sheet name="Objektdaten_Stunden" sheetId="14" r:id="rId2"/>
    <sheet name="Zusatzkalk.SVS Vollzeit" sheetId="46" r:id="rId3"/>
    <sheet name="Zusatzkalk.SVS Teilz. Ferien" sheetId="47" r:id="rId4"/>
  </sheets>
  <externalReferences>
    <externalReference r:id="rId5"/>
  </externalReferences>
  <definedNames>
    <definedName name="_xlnm._FilterDatabase" localSheetId="1" hidden="1">Objektdaten_Stunden!$A$11:$AJ$248</definedName>
    <definedName name="Bearbeiter" comment="Liste der möglichen Datenbearbeiter/innen" localSheetId="3">#REF!</definedName>
    <definedName name="Bearbeiter" comment="Liste der möglichen Datenbearbeiter/innen" localSheetId="2">#REF!</definedName>
    <definedName name="Bearbeiter" comment="Liste der möglichen Datenbearbeiter/innen">#REF!</definedName>
    <definedName name="Brutto">#REF!</definedName>
    <definedName name="_xlnm.Print_Area" localSheetId="0">'Ausfüllen_Kalkulationsdaten UR'!$A$1:$L$50</definedName>
    <definedName name="_xlnm.Print_Titles" localSheetId="1">Objektdaten_Stunden!$1:$11</definedName>
    <definedName name="Netto">#REF!</definedName>
    <definedName name="Ust">#REF!</definedName>
  </definedNames>
  <calcPr calcId="162913"/>
</workbook>
</file>

<file path=xl/calcChain.xml><?xml version="1.0" encoding="utf-8"?>
<calcChain xmlns="http://schemas.openxmlformats.org/spreadsheetml/2006/main">
  <c r="M116" i="14" l="1"/>
  <c r="M115" i="14"/>
  <c r="M67" i="14"/>
  <c r="M13" i="14"/>
  <c r="C13" i="46" l="1"/>
  <c r="C7" i="47" l="1"/>
  <c r="C46" i="10" l="1"/>
  <c r="L13" i="10" l="1"/>
  <c r="AB12" i="14" l="1"/>
  <c r="U12" i="14"/>
  <c r="V12" i="14" s="1"/>
  <c r="E5" i="10" l="1"/>
  <c r="G69" i="47" l="1"/>
  <c r="E69" i="47"/>
  <c r="C69" i="47"/>
  <c r="H68" i="47"/>
  <c r="F68" i="47"/>
  <c r="D68" i="47"/>
  <c r="H67" i="47"/>
  <c r="F67" i="47"/>
  <c r="D67" i="47"/>
  <c r="H66" i="47"/>
  <c r="F66" i="47"/>
  <c r="D66" i="47"/>
  <c r="H65" i="47"/>
  <c r="F65" i="47"/>
  <c r="D65" i="47"/>
  <c r="H64" i="47"/>
  <c r="F64" i="47"/>
  <c r="D64" i="47"/>
  <c r="H63" i="47"/>
  <c r="F63" i="47"/>
  <c r="D63" i="47"/>
  <c r="H62" i="47"/>
  <c r="F62" i="47"/>
  <c r="D62" i="47"/>
  <c r="H61" i="47"/>
  <c r="F61" i="47"/>
  <c r="D61" i="47"/>
  <c r="H60" i="47"/>
  <c r="F60" i="47"/>
  <c r="D60" i="47"/>
  <c r="H59" i="47"/>
  <c r="F59" i="47"/>
  <c r="D59" i="47"/>
  <c r="H58" i="47"/>
  <c r="F58" i="47"/>
  <c r="D58" i="47"/>
  <c r="G54" i="47"/>
  <c r="E54" i="47"/>
  <c r="C54" i="47"/>
  <c r="H53" i="47"/>
  <c r="F53" i="47"/>
  <c r="D53" i="47"/>
  <c r="H52" i="47"/>
  <c r="F52" i="47"/>
  <c r="D52" i="47"/>
  <c r="H51" i="47"/>
  <c r="F51" i="47"/>
  <c r="D51" i="47"/>
  <c r="H50" i="47"/>
  <c r="F50" i="47"/>
  <c r="D50" i="47"/>
  <c r="H46" i="47"/>
  <c r="F46" i="47"/>
  <c r="D46" i="47"/>
  <c r="H45" i="47"/>
  <c r="F45" i="47"/>
  <c r="D45" i="47"/>
  <c r="H39" i="47"/>
  <c r="F39" i="47"/>
  <c r="D39" i="47"/>
  <c r="G28" i="47"/>
  <c r="G40" i="47" s="1"/>
  <c r="H40" i="47" s="1"/>
  <c r="E28" i="47"/>
  <c r="E40" i="47" s="1"/>
  <c r="F40" i="47" s="1"/>
  <c r="C28" i="47"/>
  <c r="C40" i="47" s="1"/>
  <c r="D40" i="47" s="1"/>
  <c r="H27" i="47"/>
  <c r="F27" i="47"/>
  <c r="D27" i="47"/>
  <c r="H26" i="47"/>
  <c r="F26" i="47"/>
  <c r="D26" i="47"/>
  <c r="H25" i="47"/>
  <c r="F25" i="47"/>
  <c r="D25" i="47"/>
  <c r="F24" i="47"/>
  <c r="D24" i="47"/>
  <c r="F23" i="47"/>
  <c r="D23" i="47"/>
  <c r="H22" i="47"/>
  <c r="F22" i="47"/>
  <c r="D22" i="47"/>
  <c r="H21" i="47"/>
  <c r="F21" i="47"/>
  <c r="D21" i="47"/>
  <c r="C12" i="47"/>
  <c r="E37" i="47" s="1"/>
  <c r="G70" i="46"/>
  <c r="E70" i="46"/>
  <c r="C70" i="46"/>
  <c r="H69" i="46"/>
  <c r="F69" i="46"/>
  <c r="D69" i="46"/>
  <c r="H68" i="46"/>
  <c r="F68" i="46"/>
  <c r="D68" i="46"/>
  <c r="H67" i="46"/>
  <c r="F67" i="46"/>
  <c r="D67" i="46"/>
  <c r="H66" i="46"/>
  <c r="F66" i="46"/>
  <c r="D66" i="46"/>
  <c r="H65" i="46"/>
  <c r="F65" i="46"/>
  <c r="D65" i="46"/>
  <c r="H64" i="46"/>
  <c r="F64" i="46"/>
  <c r="D64" i="46"/>
  <c r="H63" i="46"/>
  <c r="F63" i="46"/>
  <c r="D63" i="46"/>
  <c r="H62" i="46"/>
  <c r="F62" i="46"/>
  <c r="D62" i="46"/>
  <c r="H61" i="46"/>
  <c r="F61" i="46"/>
  <c r="D61" i="46"/>
  <c r="H60" i="46"/>
  <c r="F60" i="46"/>
  <c r="D60" i="46"/>
  <c r="H59" i="46"/>
  <c r="F59" i="46"/>
  <c r="D59" i="46"/>
  <c r="G55" i="46"/>
  <c r="E55" i="46"/>
  <c r="C55" i="46"/>
  <c r="H54" i="46"/>
  <c r="F54" i="46"/>
  <c r="D54" i="46"/>
  <c r="H53" i="46"/>
  <c r="F53" i="46"/>
  <c r="D53" i="46"/>
  <c r="H52" i="46"/>
  <c r="F52" i="46"/>
  <c r="D52" i="46"/>
  <c r="H51" i="46"/>
  <c r="F51" i="46"/>
  <c r="D51" i="46"/>
  <c r="H47" i="46"/>
  <c r="F47" i="46"/>
  <c r="D47" i="46"/>
  <c r="H46" i="46"/>
  <c r="F46" i="46"/>
  <c r="D46" i="46"/>
  <c r="H40" i="46"/>
  <c r="F40" i="46"/>
  <c r="D40" i="46"/>
  <c r="G29" i="46"/>
  <c r="E29" i="46"/>
  <c r="E41" i="46" s="1"/>
  <c r="F41" i="46" s="1"/>
  <c r="C29" i="46"/>
  <c r="H28" i="46"/>
  <c r="F28" i="46"/>
  <c r="D28" i="46"/>
  <c r="H27" i="46"/>
  <c r="F27" i="46"/>
  <c r="D27" i="46"/>
  <c r="H26" i="46"/>
  <c r="F26" i="46"/>
  <c r="D26" i="46"/>
  <c r="F25" i="46"/>
  <c r="D25" i="46"/>
  <c r="F24" i="46"/>
  <c r="D24" i="46"/>
  <c r="H23" i="46"/>
  <c r="F23" i="46"/>
  <c r="D23" i="46"/>
  <c r="H22" i="46"/>
  <c r="F22" i="46"/>
  <c r="D22" i="46"/>
  <c r="E38" i="46" l="1"/>
  <c r="G34" i="46"/>
  <c r="H34" i="46" s="1"/>
  <c r="C34" i="46"/>
  <c r="D34" i="46" s="1"/>
  <c r="E34" i="46"/>
  <c r="F54" i="47"/>
  <c r="H28" i="47"/>
  <c r="E36" i="46"/>
  <c r="F36" i="46" s="1"/>
  <c r="C32" i="46"/>
  <c r="C33" i="46" s="1"/>
  <c r="D33" i="46" s="1"/>
  <c r="F69" i="47"/>
  <c r="G38" i="46"/>
  <c r="G39" i="46" s="1"/>
  <c r="H39" i="46" s="1"/>
  <c r="D70" i="46"/>
  <c r="H70" i="46"/>
  <c r="H69" i="47"/>
  <c r="E32" i="46"/>
  <c r="E33" i="46" s="1"/>
  <c r="F33" i="46" s="1"/>
  <c r="F55" i="46"/>
  <c r="D28" i="47"/>
  <c r="D29" i="46"/>
  <c r="D55" i="46"/>
  <c r="H55" i="46"/>
  <c r="F70" i="46"/>
  <c r="F28" i="47"/>
  <c r="D54" i="47"/>
  <c r="D69" i="47"/>
  <c r="F29" i="46"/>
  <c r="H29" i="46"/>
  <c r="C36" i="46"/>
  <c r="C37" i="46" s="1"/>
  <c r="D37" i="46" s="1"/>
  <c r="H54" i="47"/>
  <c r="G37" i="47"/>
  <c r="G38" i="47" s="1"/>
  <c r="H38" i="47" s="1"/>
  <c r="G33" i="47"/>
  <c r="H33" i="47" s="1"/>
  <c r="C31" i="47"/>
  <c r="C32" i="47" s="1"/>
  <c r="D32" i="47" s="1"/>
  <c r="C35" i="47"/>
  <c r="C36" i="47" s="1"/>
  <c r="D36" i="47" s="1"/>
  <c r="E38" i="47"/>
  <c r="F38" i="47" s="1"/>
  <c r="F37" i="47"/>
  <c r="D31" i="47"/>
  <c r="E31" i="47"/>
  <c r="E35" i="47"/>
  <c r="G31" i="47"/>
  <c r="C33" i="47"/>
  <c r="D33" i="47" s="1"/>
  <c r="G35" i="47"/>
  <c r="C37" i="47"/>
  <c r="E33" i="47"/>
  <c r="F33" i="47" s="1"/>
  <c r="E39" i="46"/>
  <c r="F39" i="46" s="1"/>
  <c r="F38" i="46"/>
  <c r="G41" i="46"/>
  <c r="H41" i="46" s="1"/>
  <c r="C41" i="46"/>
  <c r="D41" i="46" s="1"/>
  <c r="G32" i="46"/>
  <c r="G36" i="46"/>
  <c r="C38" i="46"/>
  <c r="F34" i="46"/>
  <c r="D32" i="46" l="1"/>
  <c r="E37" i="46"/>
  <c r="F37" i="46" s="1"/>
  <c r="H38" i="46"/>
  <c r="H37" i="47"/>
  <c r="E34" i="47"/>
  <c r="F34" i="47" s="1"/>
  <c r="D36" i="46"/>
  <c r="G35" i="46"/>
  <c r="H35" i="46" s="1"/>
  <c r="F32" i="46"/>
  <c r="C35" i="46"/>
  <c r="D35" i="46" s="1"/>
  <c r="G34" i="47"/>
  <c r="H34" i="47" s="1"/>
  <c r="D35" i="47"/>
  <c r="H31" i="47"/>
  <c r="G32" i="47"/>
  <c r="H32" i="47" s="1"/>
  <c r="F35" i="47"/>
  <c r="E36" i="47"/>
  <c r="F36" i="47" s="1"/>
  <c r="C34" i="47"/>
  <c r="D34" i="47" s="1"/>
  <c r="D37" i="47"/>
  <c r="C38" i="47"/>
  <c r="D38" i="47" s="1"/>
  <c r="F31" i="47"/>
  <c r="E32" i="47"/>
  <c r="F32" i="47" s="1"/>
  <c r="H35" i="47"/>
  <c r="G36" i="47"/>
  <c r="H36" i="47" s="1"/>
  <c r="D38" i="46"/>
  <c r="C39" i="46"/>
  <c r="D39" i="46" s="1"/>
  <c r="H36" i="46"/>
  <c r="G37" i="46"/>
  <c r="H37" i="46" s="1"/>
  <c r="G33" i="46"/>
  <c r="H33" i="46" s="1"/>
  <c r="H32" i="46"/>
  <c r="E35" i="46"/>
  <c r="F35" i="46" s="1"/>
  <c r="D42" i="46" l="1"/>
  <c r="D43" i="46" s="1"/>
  <c r="D48" i="46" s="1"/>
  <c r="D72" i="46" s="1"/>
  <c r="D74" i="46" s="1"/>
  <c r="F42" i="46"/>
  <c r="F43" i="46" s="1"/>
  <c r="F48" i="46" s="1"/>
  <c r="E42" i="46"/>
  <c r="E43" i="46" s="1"/>
  <c r="E48" i="46" s="1"/>
  <c r="E72" i="46" s="1"/>
  <c r="G42" i="46"/>
  <c r="G43" i="46" s="1"/>
  <c r="G48" i="46" s="1"/>
  <c r="G72" i="46" s="1"/>
  <c r="D41" i="47"/>
  <c r="D42" i="47" s="1"/>
  <c r="D47" i="47" s="1"/>
  <c r="D71" i="47" s="1"/>
  <c r="C41" i="47"/>
  <c r="C42" i="47" s="1"/>
  <c r="C47" i="47" s="1"/>
  <c r="C71" i="47" s="1"/>
  <c r="F41" i="47"/>
  <c r="F42" i="47" s="1"/>
  <c r="F47" i="47" s="1"/>
  <c r="H41" i="47"/>
  <c r="H42" i="47" s="1"/>
  <c r="H47" i="47" s="1"/>
  <c r="H71" i="47" s="1"/>
  <c r="E41" i="47"/>
  <c r="E42" i="47" s="1"/>
  <c r="E47" i="47" s="1"/>
  <c r="E71" i="47" s="1"/>
  <c r="G41" i="47"/>
  <c r="G42" i="47" s="1"/>
  <c r="G47" i="47" s="1"/>
  <c r="G71" i="47" s="1"/>
  <c r="C42" i="46"/>
  <c r="C43" i="46" s="1"/>
  <c r="C48" i="46" s="1"/>
  <c r="C72" i="46" s="1"/>
  <c r="H42" i="46"/>
  <c r="H43" i="46" s="1"/>
  <c r="H48" i="46" s="1"/>
  <c r="D73" i="46" l="1"/>
  <c r="D77" i="46" s="1"/>
  <c r="F71" i="47"/>
  <c r="D73" i="47"/>
  <c r="D72" i="47"/>
  <c r="D76" i="47" s="1"/>
  <c r="H72" i="47"/>
  <c r="H73" i="47"/>
  <c r="F72" i="46"/>
  <c r="H72" i="46"/>
  <c r="C76" i="46" l="1"/>
  <c r="C78" i="46"/>
  <c r="C77" i="47"/>
  <c r="C75" i="47"/>
  <c r="H76" i="47"/>
  <c r="F73" i="47"/>
  <c r="F72" i="47"/>
  <c r="F76" i="47" s="1"/>
  <c r="F73" i="46"/>
  <c r="F74" i="46"/>
  <c r="H74" i="46"/>
  <c r="H73" i="46"/>
  <c r="D76" i="46"/>
  <c r="C77" i="46"/>
  <c r="U13" i="14"/>
  <c r="AB13" i="14"/>
  <c r="AG13" i="14"/>
  <c r="U14" i="14"/>
  <c r="V14" i="14" s="1"/>
  <c r="AB14" i="14"/>
  <c r="AG14" i="14"/>
  <c r="U15" i="14"/>
  <c r="V15" i="14" s="1"/>
  <c r="AB15" i="14"/>
  <c r="AG15" i="14"/>
  <c r="U16" i="14"/>
  <c r="V16" i="14" s="1"/>
  <c r="AB16" i="14"/>
  <c r="AG16" i="14"/>
  <c r="U17" i="14"/>
  <c r="V17" i="14" s="1"/>
  <c r="AB17" i="14"/>
  <c r="AG17" i="14"/>
  <c r="U18" i="14"/>
  <c r="V18" i="14" s="1"/>
  <c r="AB18" i="14"/>
  <c r="AG18" i="14"/>
  <c r="U19" i="14"/>
  <c r="V19" i="14" s="1"/>
  <c r="AB19" i="14"/>
  <c r="AG19" i="14"/>
  <c r="U20" i="14"/>
  <c r="V20" i="14" s="1"/>
  <c r="AB20" i="14"/>
  <c r="AG20" i="14"/>
  <c r="U21" i="14"/>
  <c r="V21" i="14" s="1"/>
  <c r="AB21" i="14"/>
  <c r="AG21" i="14"/>
  <c r="U22" i="14"/>
  <c r="V22" i="14" s="1"/>
  <c r="AB22" i="14"/>
  <c r="AG22" i="14"/>
  <c r="U23" i="14"/>
  <c r="V23" i="14" s="1"/>
  <c r="AB23" i="14"/>
  <c r="AG23" i="14"/>
  <c r="U24" i="14"/>
  <c r="V24" i="14" s="1"/>
  <c r="AB24" i="14"/>
  <c r="AG24" i="14"/>
  <c r="U25" i="14"/>
  <c r="V25" i="14" s="1"/>
  <c r="AB25" i="14"/>
  <c r="AG25" i="14"/>
  <c r="U26" i="14"/>
  <c r="V26" i="14" s="1"/>
  <c r="AB26" i="14"/>
  <c r="AG26" i="14"/>
  <c r="U27" i="14"/>
  <c r="V27" i="14" s="1"/>
  <c r="AB27" i="14"/>
  <c r="AG27" i="14"/>
  <c r="U28" i="14"/>
  <c r="V28" i="14" s="1"/>
  <c r="AB28" i="14"/>
  <c r="AG28" i="14"/>
  <c r="U29" i="14"/>
  <c r="V29" i="14" s="1"/>
  <c r="AB29" i="14"/>
  <c r="AG29" i="14"/>
  <c r="U30" i="14"/>
  <c r="V30" i="14" s="1"/>
  <c r="AB30" i="14"/>
  <c r="AG30" i="14"/>
  <c r="U31" i="14"/>
  <c r="V31" i="14" s="1"/>
  <c r="AB31" i="14"/>
  <c r="AG31" i="14"/>
  <c r="U32" i="14"/>
  <c r="V32" i="14" s="1"/>
  <c r="AB32" i="14"/>
  <c r="AG32" i="14"/>
  <c r="U33" i="14"/>
  <c r="V33" i="14" s="1"/>
  <c r="AB33" i="14"/>
  <c r="AG33" i="14"/>
  <c r="U34" i="14"/>
  <c r="V34" i="14" s="1"/>
  <c r="AB34" i="14"/>
  <c r="AG34" i="14"/>
  <c r="U35" i="14"/>
  <c r="V35" i="14" s="1"/>
  <c r="AB35" i="14"/>
  <c r="AG35" i="14"/>
  <c r="U36" i="14"/>
  <c r="V36" i="14" s="1"/>
  <c r="AB36" i="14"/>
  <c r="AG36" i="14"/>
  <c r="U37" i="14"/>
  <c r="V37" i="14" s="1"/>
  <c r="AB37" i="14"/>
  <c r="AG37" i="14"/>
  <c r="U38" i="14"/>
  <c r="V38" i="14" s="1"/>
  <c r="AB38" i="14"/>
  <c r="AG38" i="14"/>
  <c r="U39" i="14"/>
  <c r="V39" i="14" s="1"/>
  <c r="AB39" i="14"/>
  <c r="AG39" i="14"/>
  <c r="U40" i="14"/>
  <c r="V40" i="14" s="1"/>
  <c r="AB40" i="14"/>
  <c r="AG40" i="14"/>
  <c r="U41" i="14"/>
  <c r="V41" i="14" s="1"/>
  <c r="AB41" i="14"/>
  <c r="AG41" i="14"/>
  <c r="U42" i="14"/>
  <c r="V42" i="14" s="1"/>
  <c r="AB42" i="14"/>
  <c r="AG42" i="14"/>
  <c r="U43" i="14"/>
  <c r="V43" i="14" s="1"/>
  <c r="AB43" i="14"/>
  <c r="AG43" i="14"/>
  <c r="U44" i="14"/>
  <c r="V44" i="14" s="1"/>
  <c r="AB44" i="14"/>
  <c r="AG44" i="14"/>
  <c r="U45" i="14"/>
  <c r="V45" i="14" s="1"/>
  <c r="AB45" i="14"/>
  <c r="AG45" i="14"/>
  <c r="U46" i="14"/>
  <c r="V46" i="14" s="1"/>
  <c r="AB46" i="14"/>
  <c r="AG46" i="14"/>
  <c r="U47" i="14"/>
  <c r="V47" i="14" s="1"/>
  <c r="AB47" i="14"/>
  <c r="AG47" i="14"/>
  <c r="U48" i="14"/>
  <c r="V48" i="14" s="1"/>
  <c r="AB48" i="14"/>
  <c r="AG48" i="14"/>
  <c r="U49" i="14"/>
  <c r="V49" i="14" s="1"/>
  <c r="AB49" i="14"/>
  <c r="AG49" i="14"/>
  <c r="U50" i="14"/>
  <c r="V50" i="14" s="1"/>
  <c r="AB50" i="14"/>
  <c r="AG50" i="14"/>
  <c r="U51" i="14"/>
  <c r="V51" i="14" s="1"/>
  <c r="AB51" i="14"/>
  <c r="AG51" i="14"/>
  <c r="U52" i="14"/>
  <c r="V52" i="14" s="1"/>
  <c r="AB52" i="14"/>
  <c r="AG52" i="14"/>
  <c r="U53" i="14"/>
  <c r="V53" i="14" s="1"/>
  <c r="AB53" i="14"/>
  <c r="AG53" i="14"/>
  <c r="U54" i="14"/>
  <c r="V54" i="14" s="1"/>
  <c r="AB54" i="14"/>
  <c r="AG54" i="14"/>
  <c r="U55" i="14"/>
  <c r="V55" i="14" s="1"/>
  <c r="AB55" i="14"/>
  <c r="AG55" i="14"/>
  <c r="U56" i="14"/>
  <c r="V56" i="14" s="1"/>
  <c r="AB56" i="14"/>
  <c r="AG56" i="14"/>
  <c r="U57" i="14"/>
  <c r="V57" i="14" s="1"/>
  <c r="AB57" i="14"/>
  <c r="AG57" i="14"/>
  <c r="U58" i="14"/>
  <c r="V58" i="14" s="1"/>
  <c r="AB58" i="14"/>
  <c r="AG58" i="14"/>
  <c r="U59" i="14"/>
  <c r="V59" i="14" s="1"/>
  <c r="AB59" i="14"/>
  <c r="AG59" i="14"/>
  <c r="U60" i="14"/>
  <c r="V60" i="14" s="1"/>
  <c r="AB60" i="14"/>
  <c r="AG60" i="14"/>
  <c r="U61" i="14"/>
  <c r="V61" i="14" s="1"/>
  <c r="AB61" i="14"/>
  <c r="AG61" i="14"/>
  <c r="U62" i="14"/>
  <c r="V62" i="14" s="1"/>
  <c r="AB62" i="14"/>
  <c r="AG62" i="14"/>
  <c r="U63" i="14"/>
  <c r="V63" i="14" s="1"/>
  <c r="AB63" i="14"/>
  <c r="AG63" i="14"/>
  <c r="U64" i="14"/>
  <c r="V64" i="14" s="1"/>
  <c r="AB64" i="14"/>
  <c r="AG64" i="14"/>
  <c r="U65" i="14"/>
  <c r="V65" i="14" s="1"/>
  <c r="AB65" i="14"/>
  <c r="AG65" i="14"/>
  <c r="U66" i="14"/>
  <c r="V66" i="14" s="1"/>
  <c r="AB66" i="14"/>
  <c r="AG66" i="14"/>
  <c r="U67" i="14"/>
  <c r="V67" i="14" s="1"/>
  <c r="AB67" i="14"/>
  <c r="AG67" i="14"/>
  <c r="U68" i="14"/>
  <c r="V68" i="14" s="1"/>
  <c r="AB68" i="14"/>
  <c r="AG68" i="14"/>
  <c r="U69" i="14"/>
  <c r="V69" i="14" s="1"/>
  <c r="AB69" i="14"/>
  <c r="AG69" i="14"/>
  <c r="U70" i="14"/>
  <c r="V70" i="14" s="1"/>
  <c r="AB70" i="14"/>
  <c r="AG70" i="14"/>
  <c r="U71" i="14"/>
  <c r="V71" i="14" s="1"/>
  <c r="AB71" i="14"/>
  <c r="AG71" i="14"/>
  <c r="U72" i="14"/>
  <c r="V72" i="14" s="1"/>
  <c r="AB72" i="14"/>
  <c r="AG72" i="14"/>
  <c r="U73" i="14"/>
  <c r="V73" i="14" s="1"/>
  <c r="AB73" i="14"/>
  <c r="AG73" i="14"/>
  <c r="U74" i="14"/>
  <c r="V74" i="14" s="1"/>
  <c r="AB74" i="14"/>
  <c r="AG74" i="14"/>
  <c r="U75" i="14"/>
  <c r="V75" i="14" s="1"/>
  <c r="AB75" i="14"/>
  <c r="AG75" i="14"/>
  <c r="U76" i="14"/>
  <c r="V76" i="14" s="1"/>
  <c r="AB76" i="14"/>
  <c r="AG76" i="14"/>
  <c r="U77" i="14"/>
  <c r="V77" i="14" s="1"/>
  <c r="AB77" i="14"/>
  <c r="AG77" i="14"/>
  <c r="U78" i="14"/>
  <c r="V78" i="14" s="1"/>
  <c r="AB78" i="14"/>
  <c r="AG78" i="14"/>
  <c r="U79" i="14"/>
  <c r="V79" i="14" s="1"/>
  <c r="AB79" i="14"/>
  <c r="AG79" i="14"/>
  <c r="U80" i="14"/>
  <c r="V80" i="14" s="1"/>
  <c r="AB80" i="14"/>
  <c r="AG80" i="14"/>
  <c r="U81" i="14"/>
  <c r="V81" i="14" s="1"/>
  <c r="AB81" i="14"/>
  <c r="AG81" i="14"/>
  <c r="U82" i="14"/>
  <c r="V82" i="14" s="1"/>
  <c r="AB82" i="14"/>
  <c r="AG82" i="14"/>
  <c r="U83" i="14"/>
  <c r="V83" i="14" s="1"/>
  <c r="AB83" i="14"/>
  <c r="AG83" i="14"/>
  <c r="U84" i="14"/>
  <c r="V84" i="14" s="1"/>
  <c r="AB84" i="14"/>
  <c r="AG84" i="14"/>
  <c r="U85" i="14"/>
  <c r="V85" i="14" s="1"/>
  <c r="AB85" i="14"/>
  <c r="AG85" i="14"/>
  <c r="U86" i="14"/>
  <c r="V86" i="14" s="1"/>
  <c r="AB86" i="14"/>
  <c r="AG86" i="14"/>
  <c r="U87" i="14"/>
  <c r="V87" i="14" s="1"/>
  <c r="AB87" i="14"/>
  <c r="AG87" i="14"/>
  <c r="U88" i="14"/>
  <c r="V88" i="14" s="1"/>
  <c r="AB88" i="14"/>
  <c r="AG88" i="14"/>
  <c r="U89" i="14"/>
  <c r="V89" i="14" s="1"/>
  <c r="AB89" i="14"/>
  <c r="AG89" i="14"/>
  <c r="U90" i="14"/>
  <c r="V90" i="14" s="1"/>
  <c r="AB90" i="14"/>
  <c r="AG90" i="14"/>
  <c r="U91" i="14"/>
  <c r="V91" i="14" s="1"/>
  <c r="AB91" i="14"/>
  <c r="AG91" i="14"/>
  <c r="U92" i="14"/>
  <c r="V92" i="14" s="1"/>
  <c r="AB92" i="14"/>
  <c r="AG92" i="14"/>
  <c r="U93" i="14"/>
  <c r="V93" i="14" s="1"/>
  <c r="AB93" i="14"/>
  <c r="AG93" i="14"/>
  <c r="U94" i="14"/>
  <c r="V94" i="14" s="1"/>
  <c r="AB94" i="14"/>
  <c r="AG94" i="14"/>
  <c r="U95" i="14"/>
  <c r="V95" i="14" s="1"/>
  <c r="AB95" i="14"/>
  <c r="AG95" i="14"/>
  <c r="U96" i="14"/>
  <c r="V96" i="14" s="1"/>
  <c r="AB96" i="14"/>
  <c r="AG96" i="14"/>
  <c r="U97" i="14"/>
  <c r="V97" i="14" s="1"/>
  <c r="AB97" i="14"/>
  <c r="AG97" i="14"/>
  <c r="U98" i="14"/>
  <c r="V98" i="14" s="1"/>
  <c r="AB98" i="14"/>
  <c r="AG98" i="14"/>
  <c r="U99" i="14"/>
  <c r="V99" i="14" s="1"/>
  <c r="AB99" i="14"/>
  <c r="AG99" i="14"/>
  <c r="U100" i="14"/>
  <c r="V100" i="14" s="1"/>
  <c r="AB100" i="14"/>
  <c r="AG100" i="14"/>
  <c r="U101" i="14"/>
  <c r="V101" i="14" s="1"/>
  <c r="AB101" i="14"/>
  <c r="AG101" i="14"/>
  <c r="U102" i="14"/>
  <c r="V102" i="14" s="1"/>
  <c r="AB102" i="14"/>
  <c r="AG102" i="14"/>
  <c r="U103" i="14"/>
  <c r="V103" i="14" s="1"/>
  <c r="AB103" i="14"/>
  <c r="AG103" i="14"/>
  <c r="U104" i="14"/>
  <c r="V104" i="14" s="1"/>
  <c r="AB104" i="14"/>
  <c r="AG104" i="14"/>
  <c r="U105" i="14"/>
  <c r="V105" i="14" s="1"/>
  <c r="AB105" i="14"/>
  <c r="AG105" i="14"/>
  <c r="U106" i="14"/>
  <c r="V106" i="14" s="1"/>
  <c r="AB106" i="14"/>
  <c r="AG106" i="14"/>
  <c r="U107" i="14"/>
  <c r="V107" i="14" s="1"/>
  <c r="AB107" i="14"/>
  <c r="AG107" i="14"/>
  <c r="U108" i="14"/>
  <c r="V108" i="14" s="1"/>
  <c r="AB108" i="14"/>
  <c r="AG108" i="14"/>
  <c r="U109" i="14"/>
  <c r="V109" i="14" s="1"/>
  <c r="AB109" i="14"/>
  <c r="AG109" i="14"/>
  <c r="U110" i="14"/>
  <c r="V110" i="14" s="1"/>
  <c r="AB110" i="14"/>
  <c r="AG110" i="14"/>
  <c r="U111" i="14"/>
  <c r="V111" i="14" s="1"/>
  <c r="AB111" i="14"/>
  <c r="AG111" i="14"/>
  <c r="U112" i="14"/>
  <c r="V112" i="14" s="1"/>
  <c r="AB112" i="14"/>
  <c r="AG112" i="14"/>
  <c r="U113" i="14"/>
  <c r="V113" i="14" s="1"/>
  <c r="AB113" i="14"/>
  <c r="AG113" i="14"/>
  <c r="U114" i="14"/>
  <c r="V114" i="14" s="1"/>
  <c r="AB114" i="14"/>
  <c r="AG114" i="14"/>
  <c r="U115" i="14"/>
  <c r="V115" i="14" s="1"/>
  <c r="AB115" i="14"/>
  <c r="AG115" i="14"/>
  <c r="U116" i="14"/>
  <c r="V116" i="14" s="1"/>
  <c r="AB116" i="14"/>
  <c r="AG116" i="14"/>
  <c r="U117" i="14"/>
  <c r="V117" i="14" s="1"/>
  <c r="AB117" i="14"/>
  <c r="AG117" i="14"/>
  <c r="U118" i="14"/>
  <c r="V118" i="14" s="1"/>
  <c r="AB118" i="14"/>
  <c r="AG118" i="14"/>
  <c r="U119" i="14"/>
  <c r="V119" i="14" s="1"/>
  <c r="AB119" i="14"/>
  <c r="AG119" i="14"/>
  <c r="U120" i="14"/>
  <c r="V120" i="14" s="1"/>
  <c r="AB120" i="14"/>
  <c r="AG120" i="14"/>
  <c r="U121" i="14"/>
  <c r="V121" i="14" s="1"/>
  <c r="AB121" i="14"/>
  <c r="AG121" i="14"/>
  <c r="U122" i="14"/>
  <c r="V122" i="14" s="1"/>
  <c r="AB122" i="14"/>
  <c r="AG122" i="14"/>
  <c r="U123" i="14"/>
  <c r="V123" i="14" s="1"/>
  <c r="AB123" i="14"/>
  <c r="AG123" i="14"/>
  <c r="U124" i="14"/>
  <c r="V124" i="14" s="1"/>
  <c r="AB124" i="14"/>
  <c r="AG124" i="14"/>
  <c r="U125" i="14"/>
  <c r="V125" i="14" s="1"/>
  <c r="AB125" i="14"/>
  <c r="AG125" i="14"/>
  <c r="U126" i="14"/>
  <c r="V126" i="14" s="1"/>
  <c r="AB126" i="14"/>
  <c r="AG126" i="14"/>
  <c r="U127" i="14"/>
  <c r="V127" i="14" s="1"/>
  <c r="AB127" i="14"/>
  <c r="AG127" i="14"/>
  <c r="U128" i="14"/>
  <c r="V128" i="14" s="1"/>
  <c r="AB128" i="14"/>
  <c r="AG128" i="14"/>
  <c r="U129" i="14"/>
  <c r="V129" i="14" s="1"/>
  <c r="AB129" i="14"/>
  <c r="AG129" i="14"/>
  <c r="U130" i="14"/>
  <c r="V130" i="14" s="1"/>
  <c r="AB130" i="14"/>
  <c r="AG130" i="14"/>
  <c r="U131" i="14"/>
  <c r="V131" i="14" s="1"/>
  <c r="AB131" i="14"/>
  <c r="AG131" i="14"/>
  <c r="U132" i="14"/>
  <c r="V132" i="14" s="1"/>
  <c r="AB132" i="14"/>
  <c r="AG132" i="14"/>
  <c r="U133" i="14"/>
  <c r="V133" i="14" s="1"/>
  <c r="AB133" i="14"/>
  <c r="AG133" i="14"/>
  <c r="U134" i="14"/>
  <c r="V134" i="14" s="1"/>
  <c r="AB134" i="14"/>
  <c r="AG134" i="14"/>
  <c r="U135" i="14"/>
  <c r="V135" i="14" s="1"/>
  <c r="AB135" i="14"/>
  <c r="AG135" i="14"/>
  <c r="U136" i="14"/>
  <c r="V136" i="14" s="1"/>
  <c r="AB136" i="14"/>
  <c r="AG136" i="14"/>
  <c r="U137" i="14"/>
  <c r="V137" i="14" s="1"/>
  <c r="AB137" i="14"/>
  <c r="AG137" i="14"/>
  <c r="U138" i="14"/>
  <c r="V138" i="14" s="1"/>
  <c r="AB138" i="14"/>
  <c r="AG138" i="14"/>
  <c r="U139" i="14"/>
  <c r="V139" i="14" s="1"/>
  <c r="AB139" i="14"/>
  <c r="AG139" i="14"/>
  <c r="U140" i="14"/>
  <c r="V140" i="14" s="1"/>
  <c r="AB140" i="14"/>
  <c r="AG140" i="14"/>
  <c r="U141" i="14"/>
  <c r="V141" i="14" s="1"/>
  <c r="AB141" i="14"/>
  <c r="AG141" i="14"/>
  <c r="U142" i="14"/>
  <c r="V142" i="14" s="1"/>
  <c r="AB142" i="14"/>
  <c r="AG142" i="14"/>
  <c r="U143" i="14"/>
  <c r="V143" i="14" s="1"/>
  <c r="AB143" i="14"/>
  <c r="AG143" i="14"/>
  <c r="U144" i="14"/>
  <c r="V144" i="14" s="1"/>
  <c r="AB144" i="14"/>
  <c r="AG144" i="14"/>
  <c r="U145" i="14"/>
  <c r="V145" i="14" s="1"/>
  <c r="AB145" i="14"/>
  <c r="AG145" i="14"/>
  <c r="U146" i="14"/>
  <c r="V146" i="14" s="1"/>
  <c r="AB146" i="14"/>
  <c r="AG146" i="14"/>
  <c r="U147" i="14"/>
  <c r="V147" i="14" s="1"/>
  <c r="AB147" i="14"/>
  <c r="AG147" i="14"/>
  <c r="U148" i="14"/>
  <c r="V148" i="14" s="1"/>
  <c r="AB148" i="14"/>
  <c r="AG148" i="14"/>
  <c r="U149" i="14"/>
  <c r="V149" i="14" s="1"/>
  <c r="AB149" i="14"/>
  <c r="AG149" i="14"/>
  <c r="U150" i="14"/>
  <c r="V150" i="14" s="1"/>
  <c r="AB150" i="14"/>
  <c r="AG150" i="14"/>
  <c r="U151" i="14"/>
  <c r="V151" i="14" s="1"/>
  <c r="AB151" i="14"/>
  <c r="AG151" i="14"/>
  <c r="U152" i="14"/>
  <c r="V152" i="14" s="1"/>
  <c r="AB152" i="14"/>
  <c r="AG152" i="14"/>
  <c r="U153" i="14"/>
  <c r="V153" i="14" s="1"/>
  <c r="AB153" i="14"/>
  <c r="AG153" i="14"/>
  <c r="U154" i="14"/>
  <c r="V154" i="14" s="1"/>
  <c r="AB154" i="14"/>
  <c r="AG154" i="14"/>
  <c r="U155" i="14"/>
  <c r="V155" i="14" s="1"/>
  <c r="AB155" i="14"/>
  <c r="AG155" i="14"/>
  <c r="U156" i="14"/>
  <c r="V156" i="14" s="1"/>
  <c r="AB156" i="14"/>
  <c r="AG156" i="14"/>
  <c r="U157" i="14"/>
  <c r="V157" i="14" s="1"/>
  <c r="AB157" i="14"/>
  <c r="AG157" i="14"/>
  <c r="U158" i="14"/>
  <c r="V158" i="14" s="1"/>
  <c r="AB158" i="14"/>
  <c r="AG158" i="14"/>
  <c r="U159" i="14"/>
  <c r="V159" i="14" s="1"/>
  <c r="AB159" i="14"/>
  <c r="AG159" i="14"/>
  <c r="U160" i="14"/>
  <c r="V160" i="14" s="1"/>
  <c r="AB160" i="14"/>
  <c r="AG160" i="14"/>
  <c r="U161" i="14"/>
  <c r="V161" i="14" s="1"/>
  <c r="AB161" i="14"/>
  <c r="AG161" i="14"/>
  <c r="U162" i="14"/>
  <c r="V162" i="14" s="1"/>
  <c r="AB162" i="14"/>
  <c r="AG162" i="14"/>
  <c r="U163" i="14"/>
  <c r="V163" i="14" s="1"/>
  <c r="AB163" i="14"/>
  <c r="AG163" i="14"/>
  <c r="U164" i="14"/>
  <c r="V164" i="14" s="1"/>
  <c r="AB164" i="14"/>
  <c r="AG164" i="14"/>
  <c r="U165" i="14"/>
  <c r="V165" i="14" s="1"/>
  <c r="AB165" i="14"/>
  <c r="AG165" i="14"/>
  <c r="U166" i="14"/>
  <c r="V166" i="14" s="1"/>
  <c r="AB166" i="14"/>
  <c r="AG166" i="14"/>
  <c r="U167" i="14"/>
  <c r="V167" i="14" s="1"/>
  <c r="AB167" i="14"/>
  <c r="AG167" i="14"/>
  <c r="U168" i="14"/>
  <c r="V168" i="14" s="1"/>
  <c r="AB168" i="14"/>
  <c r="AG168" i="14"/>
  <c r="U169" i="14"/>
  <c r="V169" i="14" s="1"/>
  <c r="AB169" i="14"/>
  <c r="AG169" i="14"/>
  <c r="U170" i="14"/>
  <c r="V170" i="14" s="1"/>
  <c r="AB170" i="14"/>
  <c r="AG170" i="14"/>
  <c r="U171" i="14"/>
  <c r="V171" i="14" s="1"/>
  <c r="AB171" i="14"/>
  <c r="AG171" i="14"/>
  <c r="U172" i="14"/>
  <c r="V172" i="14" s="1"/>
  <c r="AB172" i="14"/>
  <c r="AG172" i="14"/>
  <c r="U173" i="14"/>
  <c r="V173" i="14" s="1"/>
  <c r="AB173" i="14"/>
  <c r="AG173" i="14"/>
  <c r="U174" i="14"/>
  <c r="V174" i="14" s="1"/>
  <c r="AB174" i="14"/>
  <c r="AG174" i="14"/>
  <c r="U175" i="14"/>
  <c r="V175" i="14" s="1"/>
  <c r="AB175" i="14"/>
  <c r="AG175" i="14"/>
  <c r="U176" i="14"/>
  <c r="V176" i="14" s="1"/>
  <c r="AB176" i="14"/>
  <c r="AG176" i="14"/>
  <c r="U177" i="14"/>
  <c r="V177" i="14" s="1"/>
  <c r="AB177" i="14"/>
  <c r="AG177" i="14"/>
  <c r="U178" i="14"/>
  <c r="V178" i="14" s="1"/>
  <c r="AB178" i="14"/>
  <c r="AG178" i="14"/>
  <c r="U179" i="14"/>
  <c r="V179" i="14" s="1"/>
  <c r="AB179" i="14"/>
  <c r="AG179" i="14"/>
  <c r="U180" i="14"/>
  <c r="V180" i="14" s="1"/>
  <c r="AB180" i="14"/>
  <c r="AG180" i="14"/>
  <c r="U181" i="14"/>
  <c r="V181" i="14" s="1"/>
  <c r="AB181" i="14"/>
  <c r="AG181" i="14"/>
  <c r="U182" i="14"/>
  <c r="V182" i="14" s="1"/>
  <c r="AB182" i="14"/>
  <c r="AG182" i="14"/>
  <c r="U183" i="14"/>
  <c r="V183" i="14" s="1"/>
  <c r="AB183" i="14"/>
  <c r="AG183" i="14"/>
  <c r="U184" i="14"/>
  <c r="V184" i="14" s="1"/>
  <c r="AB184" i="14"/>
  <c r="AG184" i="14"/>
  <c r="U185" i="14"/>
  <c r="V185" i="14" s="1"/>
  <c r="AB185" i="14"/>
  <c r="AG185" i="14"/>
  <c r="U186" i="14"/>
  <c r="V186" i="14" s="1"/>
  <c r="AB186" i="14"/>
  <c r="AG186" i="14"/>
  <c r="U187" i="14"/>
  <c r="V187" i="14" s="1"/>
  <c r="AB187" i="14"/>
  <c r="AG187" i="14"/>
  <c r="U188" i="14"/>
  <c r="V188" i="14" s="1"/>
  <c r="AB188" i="14"/>
  <c r="AG188" i="14"/>
  <c r="U189" i="14"/>
  <c r="V189" i="14" s="1"/>
  <c r="AB189" i="14"/>
  <c r="AG189" i="14"/>
  <c r="U190" i="14"/>
  <c r="V190" i="14" s="1"/>
  <c r="AB190" i="14"/>
  <c r="AG190" i="14"/>
  <c r="U191" i="14"/>
  <c r="V191" i="14" s="1"/>
  <c r="AB191" i="14"/>
  <c r="AG191" i="14"/>
  <c r="U192" i="14"/>
  <c r="V192" i="14" s="1"/>
  <c r="AB192" i="14"/>
  <c r="AG192" i="14"/>
  <c r="U193" i="14"/>
  <c r="V193" i="14" s="1"/>
  <c r="AB193" i="14"/>
  <c r="AG193" i="14"/>
  <c r="U194" i="14"/>
  <c r="V194" i="14" s="1"/>
  <c r="AB194" i="14"/>
  <c r="AG194" i="14"/>
  <c r="U195" i="14"/>
  <c r="V195" i="14" s="1"/>
  <c r="AB195" i="14"/>
  <c r="AG195" i="14"/>
  <c r="U196" i="14"/>
  <c r="V196" i="14" s="1"/>
  <c r="AB196" i="14"/>
  <c r="AG196" i="14"/>
  <c r="U197" i="14"/>
  <c r="V197" i="14" s="1"/>
  <c r="AB197" i="14"/>
  <c r="AG197" i="14"/>
  <c r="U198" i="14"/>
  <c r="V198" i="14" s="1"/>
  <c r="AB198" i="14"/>
  <c r="AG198" i="14"/>
  <c r="U199" i="14"/>
  <c r="V199" i="14" s="1"/>
  <c r="AB199" i="14"/>
  <c r="AG199" i="14"/>
  <c r="U200" i="14"/>
  <c r="V200" i="14" s="1"/>
  <c r="AB200" i="14"/>
  <c r="AG200" i="14"/>
  <c r="U201" i="14"/>
  <c r="V201" i="14" s="1"/>
  <c r="AB201" i="14"/>
  <c r="AG201" i="14"/>
  <c r="U202" i="14"/>
  <c r="V202" i="14" s="1"/>
  <c r="AB202" i="14"/>
  <c r="AG202" i="14"/>
  <c r="U203" i="14"/>
  <c r="V203" i="14" s="1"/>
  <c r="AB203" i="14"/>
  <c r="AG203" i="14"/>
  <c r="U204" i="14"/>
  <c r="V204" i="14" s="1"/>
  <c r="AB204" i="14"/>
  <c r="AG204" i="14"/>
  <c r="U205" i="14"/>
  <c r="V205" i="14" s="1"/>
  <c r="AB205" i="14"/>
  <c r="AG205" i="14"/>
  <c r="U206" i="14"/>
  <c r="V206" i="14" s="1"/>
  <c r="AB206" i="14"/>
  <c r="AG206" i="14"/>
  <c r="U207" i="14"/>
  <c r="V207" i="14" s="1"/>
  <c r="AB207" i="14"/>
  <c r="AG207" i="14"/>
  <c r="U208" i="14"/>
  <c r="V208" i="14" s="1"/>
  <c r="AB208" i="14"/>
  <c r="AG208" i="14"/>
  <c r="U209" i="14"/>
  <c r="V209" i="14" s="1"/>
  <c r="AB209" i="14"/>
  <c r="AG209" i="14"/>
  <c r="U210" i="14"/>
  <c r="V210" i="14" s="1"/>
  <c r="AB210" i="14"/>
  <c r="AG210" i="14"/>
  <c r="U211" i="14"/>
  <c r="V211" i="14" s="1"/>
  <c r="AB211" i="14"/>
  <c r="AG211" i="14"/>
  <c r="U212" i="14"/>
  <c r="V212" i="14" s="1"/>
  <c r="AB212" i="14"/>
  <c r="AG212" i="14"/>
  <c r="U213" i="14"/>
  <c r="V213" i="14" s="1"/>
  <c r="AB213" i="14"/>
  <c r="AG213" i="14"/>
  <c r="U214" i="14"/>
  <c r="V214" i="14" s="1"/>
  <c r="AB214" i="14"/>
  <c r="AG214" i="14"/>
  <c r="U215" i="14"/>
  <c r="V215" i="14" s="1"/>
  <c r="AB215" i="14"/>
  <c r="AG215" i="14"/>
  <c r="U216" i="14"/>
  <c r="V216" i="14" s="1"/>
  <c r="AB216" i="14"/>
  <c r="AG216" i="14"/>
  <c r="U217" i="14"/>
  <c r="V217" i="14" s="1"/>
  <c r="AB217" i="14"/>
  <c r="AG217" i="14"/>
  <c r="U218" i="14"/>
  <c r="V218" i="14" s="1"/>
  <c r="AB218" i="14"/>
  <c r="AG218" i="14"/>
  <c r="U219" i="14"/>
  <c r="V219" i="14" s="1"/>
  <c r="AB219" i="14"/>
  <c r="AG219" i="14"/>
  <c r="U220" i="14"/>
  <c r="V220" i="14" s="1"/>
  <c r="AB220" i="14"/>
  <c r="AG220" i="14"/>
  <c r="U221" i="14"/>
  <c r="V221" i="14" s="1"/>
  <c r="AB221" i="14"/>
  <c r="AG221" i="14"/>
  <c r="U222" i="14"/>
  <c r="V222" i="14" s="1"/>
  <c r="AB222" i="14"/>
  <c r="AG222" i="14"/>
  <c r="U223" i="14"/>
  <c r="V223" i="14" s="1"/>
  <c r="AB223" i="14"/>
  <c r="AG223" i="14"/>
  <c r="U224" i="14"/>
  <c r="V224" i="14" s="1"/>
  <c r="AB224" i="14"/>
  <c r="AG224" i="14"/>
  <c r="U225" i="14"/>
  <c r="V225" i="14" s="1"/>
  <c r="AB225" i="14"/>
  <c r="AG225" i="14"/>
  <c r="U226" i="14"/>
  <c r="V226" i="14" s="1"/>
  <c r="AB226" i="14"/>
  <c r="AG226" i="14"/>
  <c r="U227" i="14"/>
  <c r="V227" i="14" s="1"/>
  <c r="AB227" i="14"/>
  <c r="AG227" i="14"/>
  <c r="U228" i="14"/>
  <c r="V228" i="14" s="1"/>
  <c r="AB228" i="14"/>
  <c r="AG228" i="14"/>
  <c r="U229" i="14"/>
  <c r="V229" i="14" s="1"/>
  <c r="AB229" i="14"/>
  <c r="AG229" i="14"/>
  <c r="U230" i="14"/>
  <c r="V230" i="14" s="1"/>
  <c r="AB230" i="14"/>
  <c r="AG230" i="14"/>
  <c r="U231" i="14"/>
  <c r="V231" i="14" s="1"/>
  <c r="AB231" i="14"/>
  <c r="AG231" i="14"/>
  <c r="U232" i="14"/>
  <c r="V232" i="14" s="1"/>
  <c r="AB232" i="14"/>
  <c r="AG232" i="14"/>
  <c r="U233" i="14"/>
  <c r="V233" i="14" s="1"/>
  <c r="AB233" i="14"/>
  <c r="AG233" i="14"/>
  <c r="U234" i="14"/>
  <c r="V234" i="14" s="1"/>
  <c r="AB234" i="14"/>
  <c r="AG234" i="14"/>
  <c r="U235" i="14"/>
  <c r="V235" i="14" s="1"/>
  <c r="AB235" i="14"/>
  <c r="AG235" i="14"/>
  <c r="U236" i="14"/>
  <c r="V236" i="14" s="1"/>
  <c r="AB236" i="14"/>
  <c r="AG236" i="14"/>
  <c r="U237" i="14"/>
  <c r="V237" i="14" s="1"/>
  <c r="AB237" i="14"/>
  <c r="AG237" i="14"/>
  <c r="U238" i="14"/>
  <c r="V238" i="14" s="1"/>
  <c r="AB238" i="14"/>
  <c r="AG238" i="14"/>
  <c r="U239" i="14"/>
  <c r="V239" i="14" s="1"/>
  <c r="AB239" i="14"/>
  <c r="AG239" i="14"/>
  <c r="U240" i="14"/>
  <c r="V240" i="14" s="1"/>
  <c r="AB240" i="14"/>
  <c r="AG240" i="14"/>
  <c r="U241" i="14"/>
  <c r="V241" i="14" s="1"/>
  <c r="AB241" i="14"/>
  <c r="AG241" i="14"/>
  <c r="U242" i="14"/>
  <c r="V242" i="14" s="1"/>
  <c r="AB242" i="14"/>
  <c r="AG242" i="14"/>
  <c r="U243" i="14"/>
  <c r="V243" i="14" s="1"/>
  <c r="AB243" i="14"/>
  <c r="AG243" i="14"/>
  <c r="U244" i="14"/>
  <c r="V244" i="14" s="1"/>
  <c r="AB244" i="14"/>
  <c r="AG244" i="14"/>
  <c r="U245" i="14"/>
  <c r="V245" i="14" s="1"/>
  <c r="AB245" i="14"/>
  <c r="AG245" i="14"/>
  <c r="U246" i="14"/>
  <c r="V246" i="14" s="1"/>
  <c r="AB246" i="14"/>
  <c r="AG246" i="14"/>
  <c r="U247" i="14"/>
  <c r="V247" i="14" s="1"/>
  <c r="AB247" i="14"/>
  <c r="AG247" i="14"/>
  <c r="U248" i="14"/>
  <c r="V248" i="14" s="1"/>
  <c r="AB248" i="14"/>
  <c r="AG248" i="14"/>
  <c r="F77" i="46" l="1"/>
  <c r="V13" i="14"/>
  <c r="AA13" i="14"/>
  <c r="E75" i="47"/>
  <c r="E77" i="47"/>
  <c r="C81" i="47"/>
  <c r="C82" i="47" s="1"/>
  <c r="D75" i="47"/>
  <c r="C76" i="47"/>
  <c r="G77" i="47"/>
  <c r="G75" i="47"/>
  <c r="E76" i="46"/>
  <c r="E78" i="46"/>
  <c r="H77" i="46"/>
  <c r="Z239" i="14"/>
  <c r="X239" i="14" s="1"/>
  <c r="W239" i="14" s="1"/>
  <c r="Y239" i="14"/>
  <c r="Z223" i="14"/>
  <c r="X223" i="14" s="1"/>
  <c r="W223" i="14" s="1"/>
  <c r="Y223" i="14"/>
  <c r="Z23" i="14"/>
  <c r="X23" i="14" s="1"/>
  <c r="W23" i="14" s="1"/>
  <c r="Y23" i="14"/>
  <c r="Y228" i="14"/>
  <c r="Z228" i="14"/>
  <c r="X228" i="14" s="1"/>
  <c r="W228" i="14" s="1"/>
  <c r="AA204" i="14"/>
  <c r="Y204" i="14"/>
  <c r="Z204" i="14"/>
  <c r="X204" i="14" s="1"/>
  <c r="W204" i="14" s="1"/>
  <c r="Y196" i="14"/>
  <c r="Z196" i="14"/>
  <c r="X196" i="14" s="1"/>
  <c r="W196" i="14" s="1"/>
  <c r="AA148" i="14"/>
  <c r="AF148" i="14" s="1"/>
  <c r="Y148" i="14"/>
  <c r="Z148" i="14"/>
  <c r="X148" i="14" s="1"/>
  <c r="W148" i="14" s="1"/>
  <c r="Y100" i="14"/>
  <c r="Z100" i="14"/>
  <c r="X100" i="14" s="1"/>
  <c r="W100" i="14" s="1"/>
  <c r="Y68" i="14"/>
  <c r="Z68" i="14"/>
  <c r="X68" i="14" s="1"/>
  <c r="W68" i="14" s="1"/>
  <c r="Y60" i="14"/>
  <c r="Z60" i="14"/>
  <c r="X60" i="14" s="1"/>
  <c r="W60" i="14" s="1"/>
  <c r="Y52" i="14"/>
  <c r="Z52" i="14"/>
  <c r="X52" i="14" s="1"/>
  <c r="W52" i="14" s="1"/>
  <c r="Y44" i="14"/>
  <c r="Z44" i="14"/>
  <c r="X44" i="14" s="1"/>
  <c r="W44" i="14" s="1"/>
  <c r="Y36" i="14"/>
  <c r="Z36" i="14"/>
  <c r="X36" i="14" s="1"/>
  <c r="W36" i="14" s="1"/>
  <c r="Z15" i="14"/>
  <c r="X15" i="14" s="1"/>
  <c r="W15" i="14" s="1"/>
  <c r="Y15" i="14"/>
  <c r="Z241" i="14"/>
  <c r="X241" i="14" s="1"/>
  <c r="W241" i="14" s="1"/>
  <c r="Y241" i="14"/>
  <c r="Z233" i="14"/>
  <c r="X233" i="14" s="1"/>
  <c r="W233" i="14" s="1"/>
  <c r="Y233" i="14"/>
  <c r="Z225" i="14"/>
  <c r="X225" i="14" s="1"/>
  <c r="W225" i="14" s="1"/>
  <c r="Y225" i="14"/>
  <c r="Z217" i="14"/>
  <c r="X217" i="14" s="1"/>
  <c r="W217" i="14" s="1"/>
  <c r="Y217" i="14"/>
  <c r="Z209" i="14"/>
  <c r="X209" i="14" s="1"/>
  <c r="W209" i="14" s="1"/>
  <c r="Y209" i="14"/>
  <c r="Z201" i="14"/>
  <c r="X201" i="14" s="1"/>
  <c r="W201" i="14" s="1"/>
  <c r="Y201" i="14"/>
  <c r="Z193" i="14"/>
  <c r="X193" i="14" s="1"/>
  <c r="W193" i="14" s="1"/>
  <c r="Y193" i="14"/>
  <c r="Z185" i="14"/>
  <c r="X185" i="14" s="1"/>
  <c r="W185" i="14" s="1"/>
  <c r="Y185" i="14"/>
  <c r="AA177" i="14"/>
  <c r="Z177" i="14"/>
  <c r="X177" i="14" s="1"/>
  <c r="W177" i="14" s="1"/>
  <c r="Y177" i="14"/>
  <c r="Z169" i="14"/>
  <c r="X169" i="14" s="1"/>
  <c r="W169" i="14" s="1"/>
  <c r="Y169" i="14"/>
  <c r="Z161" i="14"/>
  <c r="X161" i="14" s="1"/>
  <c r="W161" i="14" s="1"/>
  <c r="Y161" i="14"/>
  <c r="Z153" i="14"/>
  <c r="X153" i="14" s="1"/>
  <c r="W153" i="14" s="1"/>
  <c r="Y153" i="14"/>
  <c r="AA145" i="14"/>
  <c r="Z145" i="14"/>
  <c r="X145" i="14" s="1"/>
  <c r="W145" i="14" s="1"/>
  <c r="Y145" i="14"/>
  <c r="AA137" i="14"/>
  <c r="Z137" i="14"/>
  <c r="X137" i="14" s="1"/>
  <c r="W137" i="14" s="1"/>
  <c r="Y137" i="14"/>
  <c r="AA129" i="14"/>
  <c r="AF129" i="14" s="1"/>
  <c r="Z129" i="14"/>
  <c r="X129" i="14" s="1"/>
  <c r="W129" i="14" s="1"/>
  <c r="Y129" i="14"/>
  <c r="Z121" i="14"/>
  <c r="X121" i="14" s="1"/>
  <c r="W121" i="14" s="1"/>
  <c r="Y121" i="14"/>
  <c r="Z113" i="14"/>
  <c r="X113" i="14" s="1"/>
  <c r="W113" i="14" s="1"/>
  <c r="Y113" i="14"/>
  <c r="AA105" i="14"/>
  <c r="Z105" i="14"/>
  <c r="X105" i="14" s="1"/>
  <c r="W105" i="14" s="1"/>
  <c r="Y105" i="14"/>
  <c r="Z97" i="14"/>
  <c r="X97" i="14" s="1"/>
  <c r="W97" i="14" s="1"/>
  <c r="Y97" i="14"/>
  <c r="Z89" i="14"/>
  <c r="X89" i="14" s="1"/>
  <c r="W89" i="14" s="1"/>
  <c r="Y89" i="14"/>
  <c r="AA81" i="14"/>
  <c r="Z81" i="14"/>
  <c r="X81" i="14" s="1"/>
  <c r="W81" i="14" s="1"/>
  <c r="Y81" i="14"/>
  <c r="Z73" i="14"/>
  <c r="X73" i="14" s="1"/>
  <c r="W73" i="14" s="1"/>
  <c r="Y73" i="14"/>
  <c r="Z65" i="14"/>
  <c r="X65" i="14" s="1"/>
  <c r="W65" i="14" s="1"/>
  <c r="Y65" i="14"/>
  <c r="Z57" i="14"/>
  <c r="X57" i="14" s="1"/>
  <c r="W57" i="14" s="1"/>
  <c r="Y57" i="14"/>
  <c r="Z49" i="14"/>
  <c r="X49" i="14" s="1"/>
  <c r="W49" i="14" s="1"/>
  <c r="Y49" i="14"/>
  <c r="Z41" i="14"/>
  <c r="X41" i="14" s="1"/>
  <c r="W41" i="14" s="1"/>
  <c r="Y41" i="14"/>
  <c r="Z33" i="14"/>
  <c r="X33" i="14" s="1"/>
  <c r="W33" i="14" s="1"/>
  <c r="Y33" i="14"/>
  <c r="Z25" i="14"/>
  <c r="X25" i="14" s="1"/>
  <c r="W25" i="14" s="1"/>
  <c r="Y25" i="14"/>
  <c r="Y20" i="14"/>
  <c r="Z20" i="14"/>
  <c r="X20" i="14" s="1"/>
  <c r="W20" i="14" s="1"/>
  <c r="Z175" i="14"/>
  <c r="X175" i="14" s="1"/>
  <c r="W175" i="14" s="1"/>
  <c r="Y175" i="14"/>
  <c r="Z159" i="14"/>
  <c r="X159" i="14" s="1"/>
  <c r="W159" i="14" s="1"/>
  <c r="Y159" i="14"/>
  <c r="Z127" i="14"/>
  <c r="X127" i="14" s="1"/>
  <c r="W127" i="14" s="1"/>
  <c r="Y127" i="14"/>
  <c r="Z63" i="14"/>
  <c r="X63" i="14" s="1"/>
  <c r="W63" i="14" s="1"/>
  <c r="Y63" i="14"/>
  <c r="Y132" i="14"/>
  <c r="Z132" i="14"/>
  <c r="X132" i="14" s="1"/>
  <c r="W132" i="14" s="1"/>
  <c r="Y116" i="14"/>
  <c r="Z116" i="14"/>
  <c r="X116" i="14" s="1"/>
  <c r="W116" i="14" s="1"/>
  <c r="Y28" i="14"/>
  <c r="Z28" i="14"/>
  <c r="X28" i="14" s="1"/>
  <c r="W28" i="14" s="1"/>
  <c r="Z222" i="14"/>
  <c r="X222" i="14" s="1"/>
  <c r="W222" i="14" s="1"/>
  <c r="Y222" i="14"/>
  <c r="Z198" i="14"/>
  <c r="X198" i="14" s="1"/>
  <c r="W198" i="14" s="1"/>
  <c r="Y198" i="14"/>
  <c r="Z182" i="14"/>
  <c r="X182" i="14" s="1"/>
  <c r="W182" i="14" s="1"/>
  <c r="Y182" i="14"/>
  <c r="AA174" i="14"/>
  <c r="AF174" i="14" s="1"/>
  <c r="Z174" i="14"/>
  <c r="X174" i="14" s="1"/>
  <c r="W174" i="14" s="1"/>
  <c r="Y174" i="14"/>
  <c r="AA166" i="14"/>
  <c r="AF166" i="14" s="1"/>
  <c r="Z166" i="14"/>
  <c r="X166" i="14" s="1"/>
  <c r="W166" i="14" s="1"/>
  <c r="Y166" i="14"/>
  <c r="AA150" i="14"/>
  <c r="AF150" i="14" s="1"/>
  <c r="Z150" i="14"/>
  <c r="X150" i="14" s="1"/>
  <c r="W150" i="14" s="1"/>
  <c r="Y150" i="14"/>
  <c r="Z142" i="14"/>
  <c r="X142" i="14" s="1"/>
  <c r="W142" i="14" s="1"/>
  <c r="Y142" i="14"/>
  <c r="Z134" i="14"/>
  <c r="X134" i="14" s="1"/>
  <c r="W134" i="14" s="1"/>
  <c r="Y134" i="14"/>
  <c r="Z126" i="14"/>
  <c r="X126" i="14" s="1"/>
  <c r="W126" i="14" s="1"/>
  <c r="Y126" i="14"/>
  <c r="Z118" i="14"/>
  <c r="X118" i="14" s="1"/>
  <c r="W118" i="14" s="1"/>
  <c r="Y118" i="14"/>
  <c r="Z110" i="14"/>
  <c r="X110" i="14" s="1"/>
  <c r="W110" i="14" s="1"/>
  <c r="Y110" i="14"/>
  <c r="AA102" i="14"/>
  <c r="AF102" i="14" s="1"/>
  <c r="Z102" i="14"/>
  <c r="X102" i="14" s="1"/>
  <c r="W102" i="14" s="1"/>
  <c r="Y102" i="14"/>
  <c r="Z94" i="14"/>
  <c r="X94" i="14" s="1"/>
  <c r="W94" i="14" s="1"/>
  <c r="Y94" i="14"/>
  <c r="AA86" i="14"/>
  <c r="AF86" i="14" s="1"/>
  <c r="Z86" i="14"/>
  <c r="X86" i="14" s="1"/>
  <c r="W86" i="14" s="1"/>
  <c r="Y86" i="14"/>
  <c r="Z78" i="14"/>
  <c r="X78" i="14" s="1"/>
  <c r="W78" i="14" s="1"/>
  <c r="Y78" i="14"/>
  <c r="Z70" i="14"/>
  <c r="X70" i="14" s="1"/>
  <c r="W70" i="14" s="1"/>
  <c r="Y70" i="14"/>
  <c r="Z62" i="14"/>
  <c r="X62" i="14" s="1"/>
  <c r="W62" i="14" s="1"/>
  <c r="Y62" i="14"/>
  <c r="Z54" i="14"/>
  <c r="X54" i="14" s="1"/>
  <c r="W54" i="14" s="1"/>
  <c r="Y54" i="14"/>
  <c r="Z46" i="14"/>
  <c r="X46" i="14" s="1"/>
  <c r="W46" i="14" s="1"/>
  <c r="Y46" i="14"/>
  <c r="Z38" i="14"/>
  <c r="X38" i="14" s="1"/>
  <c r="W38" i="14" s="1"/>
  <c r="Y38" i="14"/>
  <c r="AA30" i="14"/>
  <c r="Z30" i="14"/>
  <c r="X30" i="14" s="1"/>
  <c r="W30" i="14" s="1"/>
  <c r="Y30" i="14"/>
  <c r="Z22" i="14"/>
  <c r="X22" i="14" s="1"/>
  <c r="W22" i="14" s="1"/>
  <c r="Y22" i="14"/>
  <c r="AA17" i="14"/>
  <c r="Z17" i="14"/>
  <c r="X17" i="14" s="1"/>
  <c r="W17" i="14" s="1"/>
  <c r="Y17" i="14"/>
  <c r="Z215" i="14"/>
  <c r="X215" i="14" s="1"/>
  <c r="W215" i="14" s="1"/>
  <c r="Y215" i="14"/>
  <c r="Z135" i="14"/>
  <c r="X135" i="14" s="1"/>
  <c r="W135" i="14" s="1"/>
  <c r="Y135" i="14"/>
  <c r="Z119" i="14"/>
  <c r="X119" i="14" s="1"/>
  <c r="W119" i="14" s="1"/>
  <c r="Y119" i="14"/>
  <c r="Z103" i="14"/>
  <c r="X103" i="14" s="1"/>
  <c r="W103" i="14" s="1"/>
  <c r="Y103" i="14"/>
  <c r="Z31" i="14"/>
  <c r="X31" i="14" s="1"/>
  <c r="W31" i="14" s="1"/>
  <c r="Y31" i="14"/>
  <c r="Y188" i="14"/>
  <c r="Z188" i="14"/>
  <c r="X188" i="14" s="1"/>
  <c r="W188" i="14" s="1"/>
  <c r="Y172" i="14"/>
  <c r="Z172" i="14"/>
  <c r="X172" i="14" s="1"/>
  <c r="W172" i="14" s="1"/>
  <c r="Y156" i="14"/>
  <c r="Z156" i="14"/>
  <c r="X156" i="14" s="1"/>
  <c r="W156" i="14" s="1"/>
  <c r="Y140" i="14"/>
  <c r="Z140" i="14"/>
  <c r="X140" i="14" s="1"/>
  <c r="W140" i="14" s="1"/>
  <c r="Z246" i="14"/>
  <c r="X246" i="14" s="1"/>
  <c r="W246" i="14" s="1"/>
  <c r="Y246" i="14"/>
  <c r="Z238" i="14"/>
  <c r="X238" i="14" s="1"/>
  <c r="W238" i="14" s="1"/>
  <c r="Y238" i="14"/>
  <c r="Z230" i="14"/>
  <c r="X230" i="14" s="1"/>
  <c r="W230" i="14" s="1"/>
  <c r="Y230" i="14"/>
  <c r="Z214" i="14"/>
  <c r="X214" i="14" s="1"/>
  <c r="W214" i="14" s="1"/>
  <c r="Y214" i="14"/>
  <c r="Z206" i="14"/>
  <c r="X206" i="14" s="1"/>
  <c r="W206" i="14" s="1"/>
  <c r="Y206" i="14"/>
  <c r="AA190" i="14"/>
  <c r="Z190" i="14"/>
  <c r="Y190" i="14"/>
  <c r="AA158" i="14"/>
  <c r="Z158" i="14"/>
  <c r="X158" i="14" s="1"/>
  <c r="W158" i="14" s="1"/>
  <c r="Y158" i="14"/>
  <c r="Z243" i="14"/>
  <c r="X243" i="14" s="1"/>
  <c r="W243" i="14" s="1"/>
  <c r="Y243" i="14"/>
  <c r="Y235" i="14"/>
  <c r="Z235" i="14"/>
  <c r="X235" i="14" s="1"/>
  <c r="W235" i="14" s="1"/>
  <c r="Z227" i="14"/>
  <c r="X227" i="14" s="1"/>
  <c r="W227" i="14" s="1"/>
  <c r="Y227" i="14"/>
  <c r="Z219" i="14"/>
  <c r="Y219" i="14"/>
  <c r="Y211" i="14"/>
  <c r="Z211" i="14"/>
  <c r="X211" i="14" s="1"/>
  <c r="W211" i="14" s="1"/>
  <c r="AA203" i="14"/>
  <c r="Z203" i="14"/>
  <c r="X203" i="14" s="1"/>
  <c r="W203" i="14" s="1"/>
  <c r="Y203" i="14"/>
  <c r="AA195" i="14"/>
  <c r="Z195" i="14"/>
  <c r="Y195" i="14"/>
  <c r="Y187" i="14"/>
  <c r="Z187" i="14"/>
  <c r="X187" i="14" s="1"/>
  <c r="W187" i="14" s="1"/>
  <c r="AA179" i="14"/>
  <c r="AF179" i="14" s="1"/>
  <c r="Z179" i="14"/>
  <c r="X179" i="14" s="1"/>
  <c r="W179" i="14" s="1"/>
  <c r="Y179" i="14"/>
  <c r="Y171" i="14"/>
  <c r="Z171" i="14"/>
  <c r="X171" i="14" s="1"/>
  <c r="W171" i="14" s="1"/>
  <c r="Z163" i="14"/>
  <c r="X163" i="14" s="1"/>
  <c r="W163" i="14" s="1"/>
  <c r="Y163" i="14"/>
  <c r="Z155" i="14"/>
  <c r="X155" i="14" s="1"/>
  <c r="W155" i="14" s="1"/>
  <c r="Y155" i="14"/>
  <c r="Y147" i="14"/>
  <c r="Z147" i="14"/>
  <c r="X147" i="14" s="1"/>
  <c r="W147" i="14" s="1"/>
  <c r="Y139" i="14"/>
  <c r="Z139" i="14"/>
  <c r="X139" i="14" s="1"/>
  <c r="W139" i="14" s="1"/>
  <c r="Y131" i="14"/>
  <c r="Z131" i="14"/>
  <c r="X131" i="14" s="1"/>
  <c r="W131" i="14" s="1"/>
  <c r="Z123" i="14"/>
  <c r="X123" i="14" s="1"/>
  <c r="W123" i="14" s="1"/>
  <c r="Y123" i="14"/>
  <c r="Z115" i="14"/>
  <c r="X115" i="14" s="1"/>
  <c r="W115" i="14" s="1"/>
  <c r="Y115" i="14"/>
  <c r="Y107" i="14"/>
  <c r="Z107" i="14"/>
  <c r="Z99" i="14"/>
  <c r="X99" i="14" s="1"/>
  <c r="W99" i="14" s="1"/>
  <c r="Y99" i="14"/>
  <c r="AA91" i="14"/>
  <c r="AF91" i="14" s="1"/>
  <c r="Y91" i="14"/>
  <c r="Z91" i="14"/>
  <c r="X91" i="14" s="1"/>
  <c r="W91" i="14" s="1"/>
  <c r="Y83" i="14"/>
  <c r="Z83" i="14"/>
  <c r="X83" i="14" s="1"/>
  <c r="W83" i="14" s="1"/>
  <c r="Y75" i="14"/>
  <c r="Z75" i="14"/>
  <c r="X75" i="14" s="1"/>
  <c r="W75" i="14" s="1"/>
  <c r="Z67" i="14"/>
  <c r="X67" i="14" s="1"/>
  <c r="W67" i="14" s="1"/>
  <c r="Y67" i="14"/>
  <c r="Y59" i="14"/>
  <c r="Z59" i="14"/>
  <c r="X59" i="14" s="1"/>
  <c r="W59" i="14" s="1"/>
  <c r="AA51" i="14"/>
  <c r="Z51" i="14"/>
  <c r="X51" i="14" s="1"/>
  <c r="W51" i="14" s="1"/>
  <c r="Y51" i="14"/>
  <c r="Y43" i="14"/>
  <c r="Z43" i="14"/>
  <c r="X43" i="14" s="1"/>
  <c r="W43" i="14" s="1"/>
  <c r="Z35" i="14"/>
  <c r="X35" i="14" s="1"/>
  <c r="W35" i="14" s="1"/>
  <c r="Y35" i="14"/>
  <c r="Z27" i="14"/>
  <c r="X27" i="14" s="1"/>
  <c r="W27" i="14" s="1"/>
  <c r="Y27" i="14"/>
  <c r="Z14" i="14"/>
  <c r="X14" i="14" s="1"/>
  <c r="W14" i="14" s="1"/>
  <c r="Y14" i="14"/>
  <c r="Z247" i="14"/>
  <c r="X247" i="14" s="1"/>
  <c r="W247" i="14" s="1"/>
  <c r="Y247" i="14"/>
  <c r="Z231" i="14"/>
  <c r="X231" i="14" s="1"/>
  <c r="W231" i="14" s="1"/>
  <c r="Y231" i="14"/>
  <c r="Z207" i="14"/>
  <c r="X207" i="14" s="1"/>
  <c r="W207" i="14" s="1"/>
  <c r="Y207" i="14"/>
  <c r="Z191" i="14"/>
  <c r="X191" i="14" s="1"/>
  <c r="W191" i="14" s="1"/>
  <c r="Y191" i="14"/>
  <c r="Z111" i="14"/>
  <c r="X111" i="14" s="1"/>
  <c r="W111" i="14" s="1"/>
  <c r="Y111" i="14"/>
  <c r="Z55" i="14"/>
  <c r="X55" i="14" s="1"/>
  <c r="W55" i="14" s="1"/>
  <c r="Y55" i="14"/>
  <c r="Z39" i="14"/>
  <c r="X39" i="14" s="1"/>
  <c r="W39" i="14" s="1"/>
  <c r="Y39" i="14"/>
  <c r="Y18" i="14"/>
  <c r="Z18" i="14"/>
  <c r="X18" i="14" s="1"/>
  <c r="W18" i="14" s="1"/>
  <c r="Y236" i="14"/>
  <c r="Z236" i="14"/>
  <c r="X236" i="14" s="1"/>
  <c r="W236" i="14" s="1"/>
  <c r="Y212" i="14"/>
  <c r="Z212" i="14"/>
  <c r="Y248" i="14"/>
  <c r="Z248" i="14"/>
  <c r="X248" i="14" s="1"/>
  <c r="W248" i="14" s="1"/>
  <c r="AA240" i="14"/>
  <c r="AF240" i="14" s="1"/>
  <c r="Y240" i="14"/>
  <c r="Z240" i="14"/>
  <c r="X240" i="14" s="1"/>
  <c r="W240" i="14" s="1"/>
  <c r="Y232" i="14"/>
  <c r="Z232" i="14"/>
  <c r="X232" i="14" s="1"/>
  <c r="W232" i="14" s="1"/>
  <c r="AA224" i="14"/>
  <c r="AF224" i="14" s="1"/>
  <c r="Y224" i="14"/>
  <c r="Z224" i="14"/>
  <c r="X224" i="14" s="1"/>
  <c r="W224" i="14" s="1"/>
  <c r="AA216" i="14"/>
  <c r="AF216" i="14" s="1"/>
  <c r="Y216" i="14"/>
  <c r="Z216" i="14"/>
  <c r="X216" i="14" s="1"/>
  <c r="W216" i="14" s="1"/>
  <c r="AA208" i="14"/>
  <c r="Y208" i="14"/>
  <c r="Z208" i="14"/>
  <c r="X208" i="14" s="1"/>
  <c r="W208" i="14" s="1"/>
  <c r="AA200" i="14"/>
  <c r="Y200" i="14"/>
  <c r="Z200" i="14"/>
  <c r="X200" i="14" s="1"/>
  <c r="W200" i="14" s="1"/>
  <c r="Y192" i="14"/>
  <c r="Z192" i="14"/>
  <c r="X192" i="14" s="1"/>
  <c r="W192" i="14" s="1"/>
  <c r="Y184" i="14"/>
  <c r="Z184" i="14"/>
  <c r="X184" i="14" s="1"/>
  <c r="W184" i="14" s="1"/>
  <c r="Y176" i="14"/>
  <c r="Z176" i="14"/>
  <c r="X176" i="14" s="1"/>
  <c r="W176" i="14" s="1"/>
  <c r="AA168" i="14"/>
  <c r="AF168" i="14" s="1"/>
  <c r="Y168" i="14"/>
  <c r="Z168" i="14"/>
  <c r="X168" i="14" s="1"/>
  <c r="W168" i="14" s="1"/>
  <c r="Y160" i="14"/>
  <c r="Z160" i="14"/>
  <c r="X160" i="14" s="1"/>
  <c r="W160" i="14" s="1"/>
  <c r="Y152" i="14"/>
  <c r="Z152" i="14"/>
  <c r="X152" i="14" s="1"/>
  <c r="W152" i="14" s="1"/>
  <c r="Y144" i="14"/>
  <c r="Z144" i="14"/>
  <c r="X144" i="14" s="1"/>
  <c r="W144" i="14" s="1"/>
  <c r="AA136" i="14"/>
  <c r="AF136" i="14" s="1"/>
  <c r="Y136" i="14"/>
  <c r="Z136" i="14"/>
  <c r="X136" i="14" s="1"/>
  <c r="W136" i="14" s="1"/>
  <c r="Y128" i="14"/>
  <c r="Z128" i="14"/>
  <c r="X128" i="14" s="1"/>
  <c r="W128" i="14" s="1"/>
  <c r="Y120" i="14"/>
  <c r="Z120" i="14"/>
  <c r="X120" i="14" s="1"/>
  <c r="W120" i="14" s="1"/>
  <c r="AA112" i="14"/>
  <c r="AF112" i="14" s="1"/>
  <c r="Y112" i="14"/>
  <c r="Z112" i="14"/>
  <c r="X112" i="14" s="1"/>
  <c r="W112" i="14" s="1"/>
  <c r="Y104" i="14"/>
  <c r="Z104" i="14"/>
  <c r="X104" i="14" s="1"/>
  <c r="W104" i="14" s="1"/>
  <c r="Y96" i="14"/>
  <c r="Z96" i="14"/>
  <c r="X96" i="14" s="1"/>
  <c r="W96" i="14" s="1"/>
  <c r="Y88" i="14"/>
  <c r="Z88" i="14"/>
  <c r="X88" i="14" s="1"/>
  <c r="W88" i="14" s="1"/>
  <c r="Y80" i="14"/>
  <c r="Z80" i="14"/>
  <c r="X80" i="14" s="1"/>
  <c r="W80" i="14" s="1"/>
  <c r="AA72" i="14"/>
  <c r="AF72" i="14" s="1"/>
  <c r="Y72" i="14"/>
  <c r="Z72" i="14"/>
  <c r="X72" i="14" s="1"/>
  <c r="W72" i="14" s="1"/>
  <c r="Y64" i="14"/>
  <c r="Z64" i="14"/>
  <c r="X64" i="14" s="1"/>
  <c r="W64" i="14" s="1"/>
  <c r="Y56" i="14"/>
  <c r="Z56" i="14"/>
  <c r="X56" i="14" s="1"/>
  <c r="W56" i="14" s="1"/>
  <c r="Y48" i="14"/>
  <c r="Z48" i="14"/>
  <c r="X48" i="14" s="1"/>
  <c r="W48" i="14" s="1"/>
  <c r="Y40" i="14"/>
  <c r="Z40" i="14"/>
  <c r="X40" i="14" s="1"/>
  <c r="W40" i="14" s="1"/>
  <c r="AA32" i="14"/>
  <c r="AF32" i="14" s="1"/>
  <c r="Y32" i="14"/>
  <c r="Z32" i="14"/>
  <c r="X32" i="14" s="1"/>
  <c r="W32" i="14" s="1"/>
  <c r="Y24" i="14"/>
  <c r="Z24" i="14"/>
  <c r="X24" i="14" s="1"/>
  <c r="W24" i="14" s="1"/>
  <c r="Y19" i="14"/>
  <c r="Z19" i="14"/>
  <c r="X19" i="14" s="1"/>
  <c r="W19" i="14" s="1"/>
  <c r="Z167" i="14"/>
  <c r="Y167" i="14"/>
  <c r="Z151" i="14"/>
  <c r="X151" i="14" s="1"/>
  <c r="W151" i="14" s="1"/>
  <c r="Y151" i="14"/>
  <c r="Z87" i="14"/>
  <c r="X87" i="14" s="1"/>
  <c r="W87" i="14" s="1"/>
  <c r="Y87" i="14"/>
  <c r="Z71" i="14"/>
  <c r="X71" i="14" s="1"/>
  <c r="W71" i="14" s="1"/>
  <c r="Y71" i="14"/>
  <c r="Z47" i="14"/>
  <c r="Y47" i="14"/>
  <c r="Y244" i="14"/>
  <c r="Z244" i="14"/>
  <c r="X244" i="14" s="1"/>
  <c r="W244" i="14" s="1"/>
  <c r="AA220" i="14"/>
  <c r="Y220" i="14"/>
  <c r="Z220" i="14"/>
  <c r="X220" i="14" s="1"/>
  <c r="W220" i="14" s="1"/>
  <c r="AA164" i="14"/>
  <c r="Y164" i="14"/>
  <c r="Z164" i="14"/>
  <c r="X164" i="14" s="1"/>
  <c r="W164" i="14" s="1"/>
  <c r="Y124" i="14"/>
  <c r="Z124" i="14"/>
  <c r="X124" i="14" s="1"/>
  <c r="W124" i="14" s="1"/>
  <c r="Y108" i="14"/>
  <c r="Z108" i="14"/>
  <c r="X108" i="14" s="1"/>
  <c r="W108" i="14" s="1"/>
  <c r="Y92" i="14"/>
  <c r="Z92" i="14"/>
  <c r="X92" i="14" s="1"/>
  <c r="W92" i="14" s="1"/>
  <c r="Y84" i="14"/>
  <c r="Z84" i="14"/>
  <c r="X84" i="14" s="1"/>
  <c r="W84" i="14" s="1"/>
  <c r="Y76" i="14"/>
  <c r="Z76" i="14"/>
  <c r="X76" i="14" s="1"/>
  <c r="W76" i="14" s="1"/>
  <c r="AA245" i="14"/>
  <c r="AF245" i="14" s="1"/>
  <c r="Z245" i="14"/>
  <c r="X245" i="14" s="1"/>
  <c r="W245" i="14" s="1"/>
  <c r="Y245" i="14"/>
  <c r="Z237" i="14"/>
  <c r="X237" i="14" s="1"/>
  <c r="W237" i="14" s="1"/>
  <c r="Y237" i="14"/>
  <c r="Z229" i="14"/>
  <c r="X229" i="14" s="1"/>
  <c r="W229" i="14" s="1"/>
  <c r="Y229" i="14"/>
  <c r="AA221" i="14"/>
  <c r="Z221" i="14"/>
  <c r="X221" i="14" s="1"/>
  <c r="W221" i="14" s="1"/>
  <c r="Y221" i="14"/>
  <c r="Z213" i="14"/>
  <c r="X213" i="14" s="1"/>
  <c r="W213" i="14" s="1"/>
  <c r="Y213" i="14"/>
  <c r="Z205" i="14"/>
  <c r="X205" i="14" s="1"/>
  <c r="W205" i="14" s="1"/>
  <c r="Y205" i="14"/>
  <c r="Z197" i="14"/>
  <c r="X197" i="14" s="1"/>
  <c r="W197" i="14" s="1"/>
  <c r="Y197" i="14"/>
  <c r="Z189" i="14"/>
  <c r="X189" i="14" s="1"/>
  <c r="W189" i="14" s="1"/>
  <c r="Y189" i="14"/>
  <c r="Z181" i="14"/>
  <c r="X181" i="14" s="1"/>
  <c r="W181" i="14" s="1"/>
  <c r="Y181" i="14"/>
  <c r="Z173" i="14"/>
  <c r="X173" i="14" s="1"/>
  <c r="W173" i="14" s="1"/>
  <c r="Y173" i="14"/>
  <c r="Z165" i="14"/>
  <c r="X165" i="14" s="1"/>
  <c r="W165" i="14" s="1"/>
  <c r="Y165" i="14"/>
  <c r="Z157" i="14"/>
  <c r="X157" i="14" s="1"/>
  <c r="W157" i="14" s="1"/>
  <c r="Y157" i="14"/>
  <c r="AA149" i="14"/>
  <c r="Z149" i="14"/>
  <c r="X149" i="14" s="1"/>
  <c r="W149" i="14" s="1"/>
  <c r="Y149" i="14"/>
  <c r="Z141" i="14"/>
  <c r="X141" i="14" s="1"/>
  <c r="W141" i="14" s="1"/>
  <c r="Y141" i="14"/>
  <c r="AA133" i="14"/>
  <c r="AF133" i="14" s="1"/>
  <c r="Z133" i="14"/>
  <c r="X133" i="14" s="1"/>
  <c r="W133" i="14" s="1"/>
  <c r="Y133" i="14"/>
  <c r="Z125" i="14"/>
  <c r="X125" i="14" s="1"/>
  <c r="W125" i="14" s="1"/>
  <c r="Y125" i="14"/>
  <c r="AA117" i="14"/>
  <c r="Z117" i="14"/>
  <c r="X117" i="14" s="1"/>
  <c r="W117" i="14" s="1"/>
  <c r="Y117" i="14"/>
  <c r="Z109" i="14"/>
  <c r="X109" i="14" s="1"/>
  <c r="W109" i="14" s="1"/>
  <c r="Y109" i="14"/>
  <c r="Z101" i="14"/>
  <c r="X101" i="14" s="1"/>
  <c r="W101" i="14" s="1"/>
  <c r="Y101" i="14"/>
  <c r="Z93" i="14"/>
  <c r="X93" i="14" s="1"/>
  <c r="W93" i="14" s="1"/>
  <c r="Y93" i="14"/>
  <c r="Z85" i="14"/>
  <c r="X85" i="14" s="1"/>
  <c r="W85" i="14" s="1"/>
  <c r="Y85" i="14"/>
  <c r="Z77" i="14"/>
  <c r="X77" i="14" s="1"/>
  <c r="W77" i="14" s="1"/>
  <c r="Y77" i="14"/>
  <c r="AA69" i="14"/>
  <c r="Z69" i="14"/>
  <c r="X69" i="14" s="1"/>
  <c r="W69" i="14" s="1"/>
  <c r="Y69" i="14"/>
  <c r="Z61" i="14"/>
  <c r="X61" i="14" s="1"/>
  <c r="W61" i="14" s="1"/>
  <c r="Y61" i="14"/>
  <c r="Z53" i="14"/>
  <c r="X53" i="14" s="1"/>
  <c r="W53" i="14" s="1"/>
  <c r="Y53" i="14"/>
  <c r="Z45" i="14"/>
  <c r="X45" i="14" s="1"/>
  <c r="W45" i="14" s="1"/>
  <c r="Y45" i="14"/>
  <c r="AA37" i="14"/>
  <c r="Z37" i="14"/>
  <c r="X37" i="14" s="1"/>
  <c r="W37" i="14" s="1"/>
  <c r="Y37" i="14"/>
  <c r="Z29" i="14"/>
  <c r="X29" i="14" s="1"/>
  <c r="W29" i="14" s="1"/>
  <c r="Y29" i="14"/>
  <c r="Z21" i="14"/>
  <c r="X21" i="14" s="1"/>
  <c r="W21" i="14" s="1"/>
  <c r="Y21" i="14"/>
  <c r="Y16" i="14"/>
  <c r="Z16" i="14"/>
  <c r="X16" i="14" s="1"/>
  <c r="W16" i="14" s="1"/>
  <c r="Z199" i="14"/>
  <c r="X199" i="14" s="1"/>
  <c r="W199" i="14" s="1"/>
  <c r="Y199" i="14"/>
  <c r="AA183" i="14"/>
  <c r="Z183" i="14"/>
  <c r="X183" i="14" s="1"/>
  <c r="W183" i="14" s="1"/>
  <c r="Y183" i="14"/>
  <c r="Z143" i="14"/>
  <c r="X143" i="14" s="1"/>
  <c r="W143" i="14" s="1"/>
  <c r="Y143" i="14"/>
  <c r="Z95" i="14"/>
  <c r="X95" i="14" s="1"/>
  <c r="W95" i="14" s="1"/>
  <c r="Y95" i="14"/>
  <c r="Z79" i="14"/>
  <c r="X79" i="14" s="1"/>
  <c r="W79" i="14" s="1"/>
  <c r="Y79" i="14"/>
  <c r="AA180" i="14"/>
  <c r="Y180" i="14"/>
  <c r="Z180" i="14"/>
  <c r="X180" i="14" s="1"/>
  <c r="W180" i="14" s="1"/>
  <c r="Y242" i="14"/>
  <c r="Z242" i="14"/>
  <c r="X242" i="14" s="1"/>
  <c r="W242" i="14" s="1"/>
  <c r="Z234" i="14"/>
  <c r="X234" i="14" s="1"/>
  <c r="W234" i="14" s="1"/>
  <c r="Y234" i="14"/>
  <c r="Z226" i="14"/>
  <c r="X226" i="14" s="1"/>
  <c r="W226" i="14" s="1"/>
  <c r="Y226" i="14"/>
  <c r="Y218" i="14"/>
  <c r="Z218" i="14"/>
  <c r="X218" i="14" s="1"/>
  <c r="W218" i="14" s="1"/>
  <c r="Y210" i="14"/>
  <c r="Z210" i="14"/>
  <c r="X210" i="14" s="1"/>
  <c r="W210" i="14" s="1"/>
  <c r="Y202" i="14"/>
  <c r="Z202" i="14"/>
  <c r="X202" i="14" s="1"/>
  <c r="W202" i="14" s="1"/>
  <c r="Y194" i="14"/>
  <c r="Z194" i="14"/>
  <c r="X194" i="14" s="1"/>
  <c r="W194" i="14" s="1"/>
  <c r="Y186" i="14"/>
  <c r="Z186" i="14"/>
  <c r="X186" i="14" s="1"/>
  <c r="W186" i="14" s="1"/>
  <c r="Y178" i="14"/>
  <c r="Z178" i="14"/>
  <c r="X178" i="14" s="1"/>
  <c r="W178" i="14" s="1"/>
  <c r="Y170" i="14"/>
  <c r="Z170" i="14"/>
  <c r="X170" i="14" s="1"/>
  <c r="W170" i="14" s="1"/>
  <c r="AA162" i="14"/>
  <c r="Z162" i="14"/>
  <c r="X162" i="14" s="1"/>
  <c r="W162" i="14" s="1"/>
  <c r="Y162" i="14"/>
  <c r="Y154" i="14"/>
  <c r="Z154" i="14"/>
  <c r="X154" i="14" s="1"/>
  <c r="W154" i="14" s="1"/>
  <c r="Y146" i="14"/>
  <c r="Z146" i="14"/>
  <c r="X146" i="14" s="1"/>
  <c r="W146" i="14" s="1"/>
  <c r="Y138" i="14"/>
  <c r="Z138" i="14"/>
  <c r="X138" i="14" s="1"/>
  <c r="W138" i="14" s="1"/>
  <c r="Z130" i="14"/>
  <c r="X130" i="14" s="1"/>
  <c r="W130" i="14" s="1"/>
  <c r="Y130" i="14"/>
  <c r="Y122" i="14"/>
  <c r="Z122" i="14"/>
  <c r="X122" i="14" s="1"/>
  <c r="W122" i="14" s="1"/>
  <c r="Z114" i="14"/>
  <c r="X114" i="14" s="1"/>
  <c r="W114" i="14" s="1"/>
  <c r="Y114" i="14"/>
  <c r="AA106" i="14"/>
  <c r="Z106" i="14"/>
  <c r="X106" i="14" s="1"/>
  <c r="W106" i="14" s="1"/>
  <c r="Y106" i="14"/>
  <c r="Z98" i="14"/>
  <c r="X98" i="14" s="1"/>
  <c r="W98" i="14" s="1"/>
  <c r="Y98" i="14"/>
  <c r="Y90" i="14"/>
  <c r="Z90" i="14"/>
  <c r="X90" i="14" s="1"/>
  <c r="W90" i="14" s="1"/>
  <c r="AA82" i="14"/>
  <c r="Y82" i="14"/>
  <c r="Z82" i="14"/>
  <c r="X82" i="14" s="1"/>
  <c r="W82" i="14" s="1"/>
  <c r="Y74" i="14"/>
  <c r="Z74" i="14"/>
  <c r="X74" i="14" s="1"/>
  <c r="W74" i="14" s="1"/>
  <c r="Z66" i="14"/>
  <c r="X66" i="14" s="1"/>
  <c r="W66" i="14" s="1"/>
  <c r="Y66" i="14"/>
  <c r="Y58" i="14"/>
  <c r="Z58" i="14"/>
  <c r="X58" i="14" s="1"/>
  <c r="W58" i="14" s="1"/>
  <c r="Y50" i="14"/>
  <c r="Z50" i="14"/>
  <c r="X50" i="14" s="1"/>
  <c r="W50" i="14" s="1"/>
  <c r="AA42" i="14"/>
  <c r="Y42" i="14"/>
  <c r="Z42" i="14"/>
  <c r="X42" i="14" s="1"/>
  <c r="W42" i="14" s="1"/>
  <c r="AA34" i="14"/>
  <c r="AF34" i="14" s="1"/>
  <c r="Z34" i="14"/>
  <c r="X34" i="14" s="1"/>
  <c r="W34" i="14" s="1"/>
  <c r="Y34" i="14"/>
  <c r="Y26" i="14"/>
  <c r="Z26" i="14"/>
  <c r="X26" i="14" s="1"/>
  <c r="W26" i="14" s="1"/>
  <c r="Z13" i="14"/>
  <c r="X13" i="14" s="1"/>
  <c r="W13" i="14" s="1"/>
  <c r="Y13" i="14"/>
  <c r="AA241" i="14"/>
  <c r="AF241" i="14" s="1"/>
  <c r="AA31" i="14"/>
  <c r="AF31" i="14" s="1"/>
  <c r="AA186" i="14"/>
  <c r="AF186" i="14" s="1"/>
  <c r="AA230" i="14"/>
  <c r="AF230" i="14" s="1"/>
  <c r="AA175" i="14"/>
  <c r="AF175" i="14" s="1"/>
  <c r="AA193" i="14"/>
  <c r="AF193" i="14" s="1"/>
  <c r="AA120" i="14"/>
  <c r="AA244" i="14"/>
  <c r="AF244" i="14" s="1"/>
  <c r="AA140" i="14"/>
  <c r="AF140" i="14" s="1"/>
  <c r="AA119" i="14"/>
  <c r="AF119" i="14" s="1"/>
  <c r="AA108" i="14"/>
  <c r="AF108" i="14" s="1"/>
  <c r="AA101" i="14"/>
  <c r="AF101" i="14" s="1"/>
  <c r="AA64" i="14"/>
  <c r="AA50" i="14"/>
  <c r="AF50" i="14" s="1"/>
  <c r="AA234" i="14"/>
  <c r="AF234" i="14" s="1"/>
  <c r="AA54" i="14"/>
  <c r="AF54" i="14" s="1"/>
  <c r="AA160" i="14"/>
  <c r="AF160" i="14" s="1"/>
  <c r="AA76" i="14"/>
  <c r="AF76" i="14" s="1"/>
  <c r="AA242" i="14"/>
  <c r="AF242" i="14" s="1"/>
  <c r="AA172" i="14"/>
  <c r="AF172" i="14" s="1"/>
  <c r="AA163" i="14"/>
  <c r="AA97" i="14"/>
  <c r="AF97" i="14" s="1"/>
  <c r="AA159" i="14"/>
  <c r="AF159" i="14" s="1"/>
  <c r="AA130" i="14"/>
  <c r="AF130" i="14" s="1"/>
  <c r="AA116" i="14"/>
  <c r="AF116" i="14" s="1"/>
  <c r="AA25" i="14"/>
  <c r="AF25" i="14" s="1"/>
  <c r="AA15" i="14"/>
  <c r="AF15" i="14" s="1"/>
  <c r="AA176" i="14"/>
  <c r="AF176" i="14" s="1"/>
  <c r="AA109" i="14"/>
  <c r="AF109" i="14" s="1"/>
  <c r="AA61" i="14"/>
  <c r="AF61" i="14" s="1"/>
  <c r="AA29" i="14"/>
  <c r="AA85" i="14"/>
  <c r="AF85" i="14" s="1"/>
  <c r="AA55" i="14"/>
  <c r="AF55" i="14" s="1"/>
  <c r="AA236" i="14"/>
  <c r="AF236" i="14" s="1"/>
  <c r="AA144" i="14"/>
  <c r="AF144" i="14" s="1"/>
  <c r="AA36" i="14"/>
  <c r="AF36" i="14" s="1"/>
  <c r="AA21" i="14"/>
  <c r="AF21" i="14" s="1"/>
  <c r="AA215" i="14"/>
  <c r="AF215" i="14" s="1"/>
  <c r="AA206" i="14"/>
  <c r="AF206" i="14" s="1"/>
  <c r="AA187" i="14"/>
  <c r="AF187" i="14" s="1"/>
  <c r="AA152" i="14"/>
  <c r="AF152" i="14" s="1"/>
  <c r="AA125" i="14"/>
  <c r="AF125" i="14" s="1"/>
  <c r="AA226" i="14"/>
  <c r="AF226" i="14" s="1"/>
  <c r="AA219" i="14"/>
  <c r="X219" i="14"/>
  <c r="W219" i="14" s="1"/>
  <c r="AA209" i="14"/>
  <c r="AF209" i="14" s="1"/>
  <c r="AA199" i="14"/>
  <c r="AF199" i="14" s="1"/>
  <c r="AA194" i="14"/>
  <c r="AA141" i="14"/>
  <c r="AF141" i="14" s="1"/>
  <c r="AA123" i="14"/>
  <c r="AF123" i="14" s="1"/>
  <c r="AA118" i="14"/>
  <c r="AF118" i="14" s="1"/>
  <c r="AA74" i="14"/>
  <c r="AF74" i="14" s="1"/>
  <c r="AA229" i="14"/>
  <c r="AF229" i="14" s="1"/>
  <c r="AA192" i="14"/>
  <c r="AF192" i="14" s="1"/>
  <c r="AA165" i="14"/>
  <c r="AF165" i="14" s="1"/>
  <c r="AA90" i="14"/>
  <c r="AF90" i="14" s="1"/>
  <c r="AA132" i="14"/>
  <c r="AF132" i="14" s="1"/>
  <c r="AA128" i="14"/>
  <c r="AF128" i="14" s="1"/>
  <c r="AA45" i="14"/>
  <c r="AF45" i="14" s="1"/>
  <c r="AA33" i="14"/>
  <c r="AF33" i="14" s="1"/>
  <c r="AA218" i="14"/>
  <c r="AF218" i="14" s="1"/>
  <c r="AA202" i="14"/>
  <c r="AA182" i="14"/>
  <c r="AF182" i="14" s="1"/>
  <c r="AA156" i="14"/>
  <c r="AF156" i="14" s="1"/>
  <c r="AA114" i="14"/>
  <c r="AF114" i="14" s="1"/>
  <c r="AA93" i="14"/>
  <c r="AF93" i="14" s="1"/>
  <c r="AA89" i="14"/>
  <c r="AF89" i="14" s="1"/>
  <c r="AA78" i="14"/>
  <c r="AA68" i="14"/>
  <c r="AF68" i="14" s="1"/>
  <c r="AA57" i="14"/>
  <c r="AF57" i="14" s="1"/>
  <c r="AA43" i="14"/>
  <c r="AF43" i="14" s="1"/>
  <c r="AA41" i="14"/>
  <c r="AF41" i="14" s="1"/>
  <c r="AA24" i="14"/>
  <c r="AF24" i="14" s="1"/>
  <c r="AA20" i="14"/>
  <c r="AF20" i="14" s="1"/>
  <c r="AA223" i="14"/>
  <c r="AF223" i="14" s="1"/>
  <c r="AA169" i="14"/>
  <c r="AF169" i="14" s="1"/>
  <c r="AA167" i="14"/>
  <c r="AA153" i="14"/>
  <c r="AF153" i="14" s="1"/>
  <c r="AA246" i="14"/>
  <c r="AF246" i="14" s="1"/>
  <c r="AA232" i="14"/>
  <c r="AF232" i="14" s="1"/>
  <c r="AA207" i="14"/>
  <c r="AF207" i="14" s="1"/>
  <c r="AA191" i="14"/>
  <c r="AA184" i="14"/>
  <c r="AF184" i="14" s="1"/>
  <c r="AA161" i="14"/>
  <c r="AA139" i="14"/>
  <c r="AF139" i="14" s="1"/>
  <c r="AA113" i="14"/>
  <c r="AF113" i="14" s="1"/>
  <c r="AA94" i="14"/>
  <c r="AF94" i="14" s="1"/>
  <c r="AA49" i="14"/>
  <c r="AF49" i="14" s="1"/>
  <c r="AA23" i="14"/>
  <c r="AF23" i="14" s="1"/>
  <c r="AA225" i="14"/>
  <c r="AF225" i="14" s="1"/>
  <c r="AA147" i="14"/>
  <c r="AF147" i="14" s="1"/>
  <c r="AA107" i="14"/>
  <c r="X107" i="14"/>
  <c r="W107" i="14" s="1"/>
  <c r="AA53" i="14"/>
  <c r="AF53" i="14" s="1"/>
  <c r="AA238" i="14"/>
  <c r="AF238" i="14" s="1"/>
  <c r="AA237" i="14"/>
  <c r="AA210" i="14"/>
  <c r="AF210" i="14" s="1"/>
  <c r="X190" i="14"/>
  <c r="W190" i="14" s="1"/>
  <c r="AA188" i="14"/>
  <c r="AF188" i="14" s="1"/>
  <c r="AA131" i="14"/>
  <c r="AF131" i="14" s="1"/>
  <c r="AA110" i="14"/>
  <c r="AF110" i="14" s="1"/>
  <c r="AA98" i="14"/>
  <c r="AF98" i="14" s="1"/>
  <c r="AA26" i="14"/>
  <c r="AF26" i="14" s="1"/>
  <c r="AA151" i="14"/>
  <c r="AF151" i="14" s="1"/>
  <c r="AA124" i="14"/>
  <c r="AF124" i="14" s="1"/>
  <c r="AA248" i="14"/>
  <c r="AF248" i="14" s="1"/>
  <c r="AA222" i="14"/>
  <c r="AF222" i="14" s="1"/>
  <c r="AA214" i="14"/>
  <c r="AF214" i="14" s="1"/>
  <c r="AA211" i="14"/>
  <c r="AF211" i="14" s="1"/>
  <c r="AA198" i="14"/>
  <c r="AF198" i="14" s="1"/>
  <c r="AA181" i="14"/>
  <c r="AF181" i="14" s="1"/>
  <c r="AA173" i="14"/>
  <c r="AF173" i="14" s="1"/>
  <c r="AA157" i="14"/>
  <c r="AF157" i="14" s="1"/>
  <c r="AA127" i="14"/>
  <c r="AF127" i="14" s="1"/>
  <c r="AA62" i="14"/>
  <c r="AF62" i="14" s="1"/>
  <c r="AA58" i="14"/>
  <c r="AF58" i="14" s="1"/>
  <c r="AA46" i="14"/>
  <c r="AA103" i="14"/>
  <c r="AF103" i="14" s="1"/>
  <c r="AA70" i="14"/>
  <c r="AF70" i="14" s="1"/>
  <c r="AA60" i="14"/>
  <c r="AA233" i="14"/>
  <c r="AF233" i="14" s="1"/>
  <c r="AA228" i="14"/>
  <c r="AF228" i="14" s="1"/>
  <c r="X195" i="14"/>
  <c r="W195" i="14" s="1"/>
  <c r="AA143" i="14"/>
  <c r="AF143" i="14" s="1"/>
  <c r="AA135" i="14"/>
  <c r="AA84" i="14"/>
  <c r="AF84" i="14" s="1"/>
  <c r="AA80" i="14"/>
  <c r="AF80" i="14" s="1"/>
  <c r="AA77" i="14"/>
  <c r="AF77" i="14" s="1"/>
  <c r="AA73" i="14"/>
  <c r="AF73" i="14" s="1"/>
  <c r="AA65" i="14"/>
  <c r="AF65" i="14" s="1"/>
  <c r="AA16" i="14"/>
  <c r="AF16" i="14" s="1"/>
  <c r="AA96" i="14"/>
  <c r="AF96" i="14" s="1"/>
  <c r="AA95" i="14"/>
  <c r="AF95" i="14" s="1"/>
  <c r="AA66" i="14"/>
  <c r="AF66" i="14" s="1"/>
  <c r="AA59" i="14"/>
  <c r="AF59" i="14" s="1"/>
  <c r="AA28" i="14"/>
  <c r="AA19" i="14"/>
  <c r="AF19" i="14" s="1"/>
  <c r="AA44" i="14"/>
  <c r="AF44" i="14" s="1"/>
  <c r="AA40" i="14"/>
  <c r="AF40" i="14" s="1"/>
  <c r="AA35" i="14"/>
  <c r="AF35" i="14" s="1"/>
  <c r="AA212" i="14"/>
  <c r="X212" i="14"/>
  <c r="W212" i="14" s="1"/>
  <c r="AA235" i="14"/>
  <c r="AF235" i="14" s="1"/>
  <c r="AA247" i="14"/>
  <c r="AF247" i="14" s="1"/>
  <c r="AA231" i="14"/>
  <c r="AF231" i="14" s="1"/>
  <c r="AA213" i="14"/>
  <c r="AF213" i="14" s="1"/>
  <c r="AA63" i="14"/>
  <c r="AF63" i="14" s="1"/>
  <c r="AA239" i="14"/>
  <c r="AF239" i="14" s="1"/>
  <c r="AA197" i="14"/>
  <c r="AF197" i="14" s="1"/>
  <c r="AA196" i="14"/>
  <c r="AF196" i="14" s="1"/>
  <c r="AA178" i="14"/>
  <c r="AF178" i="14" s="1"/>
  <c r="AA243" i="14"/>
  <c r="AF243" i="14" s="1"/>
  <c r="AA227" i="14"/>
  <c r="AF227" i="14" s="1"/>
  <c r="AA171" i="14"/>
  <c r="AF171" i="14" s="1"/>
  <c r="AA170" i="14"/>
  <c r="AF170" i="14" s="1"/>
  <c r="AA217" i="14"/>
  <c r="AF217" i="14" s="1"/>
  <c r="AA201" i="14"/>
  <c r="AF201" i="14" s="1"/>
  <c r="AA185" i="14"/>
  <c r="AF185" i="14" s="1"/>
  <c r="AA205" i="14"/>
  <c r="AF205" i="14" s="1"/>
  <c r="AA189" i="14"/>
  <c r="AF189" i="14" s="1"/>
  <c r="AA155" i="14"/>
  <c r="AF155" i="14" s="1"/>
  <c r="AA154" i="14"/>
  <c r="AF154" i="14" s="1"/>
  <c r="X167" i="14"/>
  <c r="W167" i="14" s="1"/>
  <c r="AA146" i="14"/>
  <c r="AF146" i="14" s="1"/>
  <c r="AA138" i="14"/>
  <c r="AF138" i="14" s="1"/>
  <c r="AA87" i="14"/>
  <c r="AF87" i="14" s="1"/>
  <c r="AA122" i="14"/>
  <c r="AF122" i="14" s="1"/>
  <c r="AA121" i="14"/>
  <c r="AF121" i="14" s="1"/>
  <c r="AA88" i="14"/>
  <c r="AF88" i="14" s="1"/>
  <c r="AA75" i="14"/>
  <c r="AA142" i="14"/>
  <c r="AF142" i="14" s="1"/>
  <c r="AA134" i="14"/>
  <c r="AA115" i="14"/>
  <c r="AF115" i="14" s="1"/>
  <c r="AA126" i="14"/>
  <c r="AF126" i="14" s="1"/>
  <c r="AA100" i="14"/>
  <c r="AF100" i="14" s="1"/>
  <c r="AA99" i="14"/>
  <c r="AA47" i="14"/>
  <c r="X47" i="14"/>
  <c r="W47" i="14" s="1"/>
  <c r="AA111" i="14"/>
  <c r="AF111" i="14" s="1"/>
  <c r="AA48" i="14"/>
  <c r="AF48" i="14" s="1"/>
  <c r="AA79" i="14"/>
  <c r="AF79" i="14" s="1"/>
  <c r="AA67" i="14"/>
  <c r="AF67" i="14" s="1"/>
  <c r="AA104" i="14"/>
  <c r="AF104" i="14" s="1"/>
  <c r="AA92" i="14"/>
  <c r="AA83" i="14"/>
  <c r="AF83" i="14" s="1"/>
  <c r="AA71" i="14"/>
  <c r="AF71" i="14" s="1"/>
  <c r="AA18" i="14"/>
  <c r="AF18" i="14" s="1"/>
  <c r="AA52" i="14"/>
  <c r="AF52" i="14" s="1"/>
  <c r="AA56" i="14"/>
  <c r="AF56" i="14" s="1"/>
  <c r="AA39" i="14"/>
  <c r="AF39" i="14" s="1"/>
  <c r="AA38" i="14"/>
  <c r="AF38" i="14" s="1"/>
  <c r="AA14" i="14"/>
  <c r="AF14" i="14" s="1"/>
  <c r="AA27" i="14"/>
  <c r="AF27" i="14" s="1"/>
  <c r="AA22" i="14"/>
  <c r="AF22" i="14" s="1"/>
  <c r="AF204" i="14" l="1"/>
  <c r="AC204" i="14" s="1"/>
  <c r="AD204" i="14" s="1"/>
  <c r="AF221" i="14"/>
  <c r="AE221" i="14" s="1"/>
  <c r="AF51" i="14"/>
  <c r="AE51" i="14" s="1"/>
  <c r="AF145" i="14"/>
  <c r="AE145" i="14" s="1"/>
  <c r="AF42" i="14"/>
  <c r="AC42" i="14" s="1"/>
  <c r="AD42" i="14" s="1"/>
  <c r="AF180" i="14"/>
  <c r="AE180" i="14" s="1"/>
  <c r="AF200" i="14"/>
  <c r="AC200" i="14" s="1"/>
  <c r="AD200" i="14" s="1"/>
  <c r="AF177" i="14"/>
  <c r="AC177" i="14" s="1"/>
  <c r="AD177" i="14" s="1"/>
  <c r="AF212" i="14"/>
  <c r="AC212" i="14" s="1"/>
  <c r="AD212" i="14" s="1"/>
  <c r="AF106" i="14"/>
  <c r="AH106" i="14" s="1"/>
  <c r="AJ106" i="14" s="1"/>
  <c r="AF82" i="14"/>
  <c r="AH82" i="14" s="1"/>
  <c r="AF164" i="14"/>
  <c r="AE164" i="14" s="1"/>
  <c r="AF81" i="14"/>
  <c r="AH81" i="14" s="1"/>
  <c r="AF134" i="14"/>
  <c r="AE134" i="14" s="1"/>
  <c r="AF162" i="14"/>
  <c r="AE162" i="14" s="1"/>
  <c r="AF117" i="14"/>
  <c r="AE117" i="14" s="1"/>
  <c r="AF158" i="14"/>
  <c r="AE158" i="14" s="1"/>
  <c r="AF17" i="14"/>
  <c r="AC17" i="14" s="1"/>
  <c r="AD17" i="14" s="1"/>
  <c r="AF105" i="14"/>
  <c r="AE105" i="14" s="1"/>
  <c r="AF107" i="14"/>
  <c r="AC107" i="14" s="1"/>
  <c r="AD107" i="14" s="1"/>
  <c r="AF219" i="14"/>
  <c r="AE219" i="14" s="1"/>
  <c r="AF183" i="14"/>
  <c r="AC183" i="14" s="1"/>
  <c r="AD183" i="14" s="1"/>
  <c r="AF37" i="14"/>
  <c r="AE37" i="14" s="1"/>
  <c r="AF149" i="14"/>
  <c r="AC149" i="14" s="1"/>
  <c r="AD149" i="14" s="1"/>
  <c r="AF137" i="14"/>
  <c r="AE137" i="14" s="1"/>
  <c r="AF75" i="14"/>
  <c r="AC75" i="14" s="1"/>
  <c r="AD75" i="14" s="1"/>
  <c r="AF47" i="14"/>
  <c r="AC47" i="14" s="1"/>
  <c r="AD47" i="14" s="1"/>
  <c r="AF28" i="14"/>
  <c r="AE28" i="14" s="1"/>
  <c r="AF202" i="14"/>
  <c r="AE202" i="14" s="1"/>
  <c r="AF69" i="14"/>
  <c r="AH69" i="14" s="1"/>
  <c r="AJ69" i="14" s="1"/>
  <c r="AF195" i="14"/>
  <c r="AC195" i="14" s="1"/>
  <c r="AD195" i="14" s="1"/>
  <c r="AF190" i="14"/>
  <c r="AH190" i="14" s="1"/>
  <c r="AJ190" i="14" s="1"/>
  <c r="AF92" i="14"/>
  <c r="AE92" i="14" s="1"/>
  <c r="AF99" i="14"/>
  <c r="AH99" i="14" s="1"/>
  <c r="AJ99" i="14" s="1"/>
  <c r="AF60" i="14"/>
  <c r="AE60" i="14" s="1"/>
  <c r="AF237" i="14"/>
  <c r="AE237" i="14" s="1"/>
  <c r="AF161" i="14"/>
  <c r="AC161" i="14" s="1"/>
  <c r="AD161" i="14" s="1"/>
  <c r="AF167" i="14"/>
  <c r="AE167" i="14" s="1"/>
  <c r="AF163" i="14"/>
  <c r="AH163" i="14" s="1"/>
  <c r="AJ163" i="14" s="1"/>
  <c r="AF64" i="14"/>
  <c r="AH64" i="14" s="1"/>
  <c r="AF220" i="14"/>
  <c r="AE220" i="14" s="1"/>
  <c r="AF208" i="14"/>
  <c r="AH208" i="14" s="1"/>
  <c r="AF78" i="14"/>
  <c r="AC78" i="14" s="1"/>
  <c r="AD78" i="14" s="1"/>
  <c r="AF120" i="14"/>
  <c r="AE120" i="14" s="1"/>
  <c r="AF30" i="14"/>
  <c r="AH30" i="14" s="1"/>
  <c r="AF191" i="14"/>
  <c r="AC191" i="14" s="1"/>
  <c r="AD191" i="14" s="1"/>
  <c r="AF194" i="14"/>
  <c r="AC194" i="14" s="1"/>
  <c r="AD194" i="14" s="1"/>
  <c r="AF29" i="14"/>
  <c r="AC29" i="14" s="1"/>
  <c r="AD29" i="14" s="1"/>
  <c r="AF203" i="14"/>
  <c r="AC203" i="14" s="1"/>
  <c r="AD203" i="14" s="1"/>
  <c r="AF135" i="14"/>
  <c r="AE135" i="14" s="1"/>
  <c r="AF46" i="14"/>
  <c r="AC46" i="14" s="1"/>
  <c r="AD46" i="14" s="1"/>
  <c r="AF13" i="14"/>
  <c r="AC207" i="14"/>
  <c r="AD207" i="14" s="1"/>
  <c r="AE207" i="14"/>
  <c r="AC223" i="14"/>
  <c r="AD223" i="14" s="1"/>
  <c r="AE223" i="14"/>
  <c r="AE89" i="14"/>
  <c r="AC89" i="14"/>
  <c r="AD89" i="14" s="1"/>
  <c r="AC45" i="14"/>
  <c r="AD45" i="14" s="1"/>
  <c r="AE45" i="14"/>
  <c r="AE36" i="14"/>
  <c r="AC36" i="14"/>
  <c r="AD36" i="14" s="1"/>
  <c r="AC85" i="14"/>
  <c r="AD85" i="14" s="1"/>
  <c r="AE85" i="14"/>
  <c r="AC159" i="14"/>
  <c r="AD159" i="14" s="1"/>
  <c r="AE159" i="14"/>
  <c r="AE54" i="14"/>
  <c r="AC54" i="14"/>
  <c r="AD54" i="14" s="1"/>
  <c r="AE140" i="14"/>
  <c r="AC140" i="14"/>
  <c r="AD140" i="14" s="1"/>
  <c r="AC193" i="14"/>
  <c r="AD193" i="14" s="1"/>
  <c r="AE193" i="14"/>
  <c r="AC179" i="14"/>
  <c r="AD179" i="14" s="1"/>
  <c r="AE179" i="14"/>
  <c r="AE150" i="14"/>
  <c r="AC150" i="14"/>
  <c r="AD150" i="14" s="1"/>
  <c r="AC87" i="14"/>
  <c r="AD87" i="14" s="1"/>
  <c r="AE87" i="14"/>
  <c r="AC127" i="14"/>
  <c r="AD127" i="14" s="1"/>
  <c r="AE127" i="14"/>
  <c r="AC225" i="14"/>
  <c r="AD225" i="14" s="1"/>
  <c r="AE225" i="14"/>
  <c r="AC55" i="14"/>
  <c r="AD55" i="14" s="1"/>
  <c r="AE55" i="14"/>
  <c r="AE48" i="14"/>
  <c r="AC48" i="14"/>
  <c r="AD48" i="14" s="1"/>
  <c r="AC138" i="14"/>
  <c r="AD138" i="14" s="1"/>
  <c r="AE138" i="14"/>
  <c r="AC205" i="14"/>
  <c r="AD205" i="14" s="1"/>
  <c r="AE205" i="14"/>
  <c r="AE196" i="14"/>
  <c r="AC196" i="14"/>
  <c r="AD196" i="14" s="1"/>
  <c r="AC35" i="14"/>
  <c r="AD35" i="14" s="1"/>
  <c r="AE35" i="14"/>
  <c r="AC95" i="14"/>
  <c r="AD95" i="14" s="1"/>
  <c r="AE95" i="14"/>
  <c r="AC157" i="14"/>
  <c r="AD157" i="14" s="1"/>
  <c r="AE157" i="14"/>
  <c r="AC248" i="14"/>
  <c r="AD248" i="14" s="1"/>
  <c r="AE248" i="14"/>
  <c r="AC139" i="14"/>
  <c r="AD139" i="14" s="1"/>
  <c r="AE139" i="14"/>
  <c r="AE22" i="14"/>
  <c r="AC22" i="14"/>
  <c r="AD22" i="14" s="1"/>
  <c r="AC18" i="14"/>
  <c r="AD18" i="14" s="1"/>
  <c r="AE18" i="14"/>
  <c r="AC111" i="14"/>
  <c r="AD111" i="14" s="1"/>
  <c r="AE111" i="14"/>
  <c r="AE142" i="14"/>
  <c r="AC142" i="14"/>
  <c r="AD142" i="14" s="1"/>
  <c r="AC146" i="14"/>
  <c r="AD146" i="14" s="1"/>
  <c r="AE146" i="14"/>
  <c r="AC227" i="14"/>
  <c r="AD227" i="14" s="1"/>
  <c r="AE227" i="14"/>
  <c r="AC197" i="14"/>
  <c r="AD197" i="14" s="1"/>
  <c r="AE197" i="14"/>
  <c r="AC235" i="14"/>
  <c r="AD235" i="14" s="1"/>
  <c r="AE235" i="14"/>
  <c r="AE40" i="14"/>
  <c r="AC40" i="14"/>
  <c r="AD40" i="14" s="1"/>
  <c r="AE96" i="14"/>
  <c r="AC96" i="14"/>
  <c r="AD96" i="14" s="1"/>
  <c r="AE84" i="14"/>
  <c r="AC84" i="14"/>
  <c r="AD84" i="14" s="1"/>
  <c r="AE70" i="14"/>
  <c r="AC70" i="14"/>
  <c r="AD70" i="14" s="1"/>
  <c r="AE124" i="14"/>
  <c r="AC124" i="14"/>
  <c r="AD124" i="14" s="1"/>
  <c r="AC210" i="14"/>
  <c r="AD210" i="14" s="1"/>
  <c r="AE210" i="14"/>
  <c r="AE20" i="14"/>
  <c r="AC20" i="14"/>
  <c r="AD20" i="14" s="1"/>
  <c r="AC93" i="14"/>
  <c r="AD93" i="14" s="1"/>
  <c r="AE93" i="14"/>
  <c r="AE128" i="14"/>
  <c r="AC128" i="14"/>
  <c r="AD128" i="14" s="1"/>
  <c r="AC199" i="14"/>
  <c r="AD199" i="14" s="1"/>
  <c r="AE199" i="14"/>
  <c r="AC125" i="14"/>
  <c r="AD125" i="14" s="1"/>
  <c r="AE125" i="14"/>
  <c r="AE144" i="14"/>
  <c r="AC144" i="14"/>
  <c r="AD144" i="14" s="1"/>
  <c r="AC234" i="14"/>
  <c r="AD234" i="14" s="1"/>
  <c r="AE234" i="14"/>
  <c r="AE244" i="14"/>
  <c r="AC244" i="14"/>
  <c r="AD244" i="14" s="1"/>
  <c r="AE136" i="14"/>
  <c r="AC136" i="14"/>
  <c r="AD136" i="14" s="1"/>
  <c r="AC216" i="14"/>
  <c r="AD216" i="14" s="1"/>
  <c r="AE216" i="14"/>
  <c r="AC240" i="14"/>
  <c r="AD240" i="14" s="1"/>
  <c r="AE240" i="14"/>
  <c r="AC91" i="14"/>
  <c r="AD91" i="14" s="1"/>
  <c r="AE91" i="14"/>
  <c r="AE129" i="14"/>
  <c r="AC129" i="14"/>
  <c r="AD129" i="14" s="1"/>
  <c r="AC79" i="14"/>
  <c r="AD79" i="14" s="1"/>
  <c r="AE79" i="14"/>
  <c r="AC171" i="14"/>
  <c r="AD171" i="14" s="1"/>
  <c r="AE171" i="14"/>
  <c r="AE80" i="14"/>
  <c r="AC80" i="14"/>
  <c r="AD80" i="14" s="1"/>
  <c r="AC188" i="14"/>
  <c r="AD188" i="14" s="1"/>
  <c r="AE188" i="14"/>
  <c r="AE33" i="14"/>
  <c r="AC33" i="14"/>
  <c r="AD33" i="14" s="1"/>
  <c r="AC21" i="14"/>
  <c r="AD21" i="14" s="1"/>
  <c r="AE21" i="14"/>
  <c r="AC160" i="14"/>
  <c r="AD160" i="14" s="1"/>
  <c r="AE160" i="14"/>
  <c r="AE72" i="14"/>
  <c r="AC72" i="14"/>
  <c r="AD72" i="14" s="1"/>
  <c r="AE52" i="14"/>
  <c r="AC52" i="14"/>
  <c r="AD52" i="14" s="1"/>
  <c r="AC243" i="14"/>
  <c r="AD243" i="14" s="1"/>
  <c r="AE243" i="14"/>
  <c r="AC103" i="14"/>
  <c r="AD103" i="14" s="1"/>
  <c r="AE103" i="14"/>
  <c r="AC151" i="14"/>
  <c r="AD151" i="14" s="1"/>
  <c r="AE151" i="14"/>
  <c r="AE24" i="14"/>
  <c r="AC24" i="14"/>
  <c r="AD24" i="14" s="1"/>
  <c r="AE53" i="14"/>
  <c r="AC53" i="14"/>
  <c r="AD53" i="14" s="1"/>
  <c r="AC156" i="14"/>
  <c r="AD156" i="14" s="1"/>
  <c r="AE156" i="14"/>
  <c r="AC15" i="14"/>
  <c r="AD15" i="14" s="1"/>
  <c r="AE15" i="14"/>
  <c r="AE230" i="14"/>
  <c r="AC230" i="14"/>
  <c r="AD230" i="14" s="1"/>
  <c r="AE102" i="14"/>
  <c r="AC102" i="14"/>
  <c r="AD102" i="14" s="1"/>
  <c r="AE166" i="14"/>
  <c r="AC166" i="14"/>
  <c r="AD166" i="14" s="1"/>
  <c r="AC148" i="14"/>
  <c r="AD148" i="14" s="1"/>
  <c r="AE148" i="14"/>
  <c r="AE133" i="14"/>
  <c r="AC133" i="14"/>
  <c r="AD133" i="14" s="1"/>
  <c r="AC71" i="14"/>
  <c r="AD71" i="14" s="1"/>
  <c r="AE71" i="14"/>
  <c r="AC19" i="14"/>
  <c r="AD19" i="14" s="1"/>
  <c r="AE19" i="14"/>
  <c r="AC238" i="14"/>
  <c r="AD238" i="14" s="1"/>
  <c r="AE238" i="14"/>
  <c r="AC246" i="14"/>
  <c r="AD246" i="14" s="1"/>
  <c r="AE246" i="14"/>
  <c r="AE152" i="14"/>
  <c r="AC152" i="14"/>
  <c r="AD152" i="14" s="1"/>
  <c r="AE88" i="14"/>
  <c r="AC88" i="14"/>
  <c r="AD88" i="14" s="1"/>
  <c r="AE65" i="14"/>
  <c r="AC65" i="14"/>
  <c r="AD65" i="14" s="1"/>
  <c r="AC61" i="14"/>
  <c r="AD61" i="14" s="1"/>
  <c r="AE61" i="14"/>
  <c r="AC186" i="14"/>
  <c r="AD186" i="14" s="1"/>
  <c r="AE186" i="14"/>
  <c r="AE32" i="14"/>
  <c r="AC32" i="14"/>
  <c r="AD32" i="14" s="1"/>
  <c r="AC224" i="14"/>
  <c r="AD224" i="14" s="1"/>
  <c r="AE224" i="14"/>
  <c r="AC115" i="14"/>
  <c r="AD115" i="14" s="1"/>
  <c r="AE115" i="14"/>
  <c r="AC66" i="14"/>
  <c r="AD66" i="14" s="1"/>
  <c r="AE66" i="14"/>
  <c r="AC222" i="14"/>
  <c r="AD222" i="14" s="1"/>
  <c r="AE222" i="14"/>
  <c r="AC169" i="14"/>
  <c r="AD169" i="14" s="1"/>
  <c r="AE169" i="14"/>
  <c r="AC141" i="14"/>
  <c r="AD141" i="14" s="1"/>
  <c r="AE141" i="14"/>
  <c r="AC185" i="14"/>
  <c r="AD185" i="14" s="1"/>
  <c r="AE185" i="14"/>
  <c r="AC63" i="14"/>
  <c r="AD63" i="14" s="1"/>
  <c r="AE63" i="14"/>
  <c r="AC16" i="14"/>
  <c r="AD16" i="14" s="1"/>
  <c r="AE16" i="14"/>
  <c r="AC173" i="14"/>
  <c r="AD173" i="14" s="1"/>
  <c r="AE173" i="14"/>
  <c r="AC114" i="14"/>
  <c r="AD114" i="14" s="1"/>
  <c r="AE114" i="14"/>
  <c r="AE209" i="14"/>
  <c r="AC209" i="14"/>
  <c r="AD209" i="14" s="1"/>
  <c r="AE97" i="14"/>
  <c r="AC97" i="14"/>
  <c r="AD97" i="14" s="1"/>
  <c r="AC175" i="14"/>
  <c r="AD175" i="14" s="1"/>
  <c r="AE175" i="14"/>
  <c r="AC168" i="14"/>
  <c r="AD168" i="14" s="1"/>
  <c r="AE168" i="14"/>
  <c r="AC83" i="14"/>
  <c r="AD83" i="14" s="1"/>
  <c r="AE83" i="14"/>
  <c r="AC26" i="14"/>
  <c r="AD26" i="14" s="1"/>
  <c r="AE26" i="14"/>
  <c r="AC23" i="14"/>
  <c r="AD23" i="14" s="1"/>
  <c r="AE23" i="14"/>
  <c r="AE41" i="14"/>
  <c r="AC41" i="14"/>
  <c r="AD41" i="14" s="1"/>
  <c r="AC90" i="14"/>
  <c r="AD90" i="14" s="1"/>
  <c r="AE90" i="14"/>
  <c r="AC198" i="14"/>
  <c r="AD198" i="14" s="1"/>
  <c r="AE198" i="14"/>
  <c r="AE49" i="14"/>
  <c r="AC49" i="14"/>
  <c r="AD49" i="14" s="1"/>
  <c r="AC184" i="14"/>
  <c r="AD184" i="14" s="1"/>
  <c r="AE184" i="14"/>
  <c r="AC43" i="14"/>
  <c r="AD43" i="14" s="1"/>
  <c r="AE43" i="14"/>
  <c r="AE182" i="14"/>
  <c r="AC182" i="14"/>
  <c r="AD182" i="14" s="1"/>
  <c r="AC165" i="14"/>
  <c r="AD165" i="14" s="1"/>
  <c r="AE165" i="14"/>
  <c r="AC74" i="14"/>
  <c r="AD74" i="14" s="1"/>
  <c r="AE74" i="14"/>
  <c r="AC187" i="14"/>
  <c r="AD187" i="14" s="1"/>
  <c r="AE187" i="14"/>
  <c r="AC172" i="14"/>
  <c r="AD172" i="14" s="1"/>
  <c r="AE172" i="14"/>
  <c r="AC101" i="14"/>
  <c r="AD101" i="14" s="1"/>
  <c r="AE101" i="14"/>
  <c r="AE38" i="14"/>
  <c r="AC38" i="14"/>
  <c r="AD38" i="14" s="1"/>
  <c r="AE104" i="14"/>
  <c r="AC104" i="14"/>
  <c r="AD104" i="14" s="1"/>
  <c r="AE100" i="14"/>
  <c r="AC100" i="14"/>
  <c r="AD100" i="14" s="1"/>
  <c r="AE121" i="14"/>
  <c r="AC121" i="14"/>
  <c r="AD121" i="14" s="1"/>
  <c r="AC154" i="14"/>
  <c r="AD154" i="14" s="1"/>
  <c r="AE154" i="14"/>
  <c r="AC247" i="14"/>
  <c r="AD247" i="14" s="1"/>
  <c r="AE247" i="14"/>
  <c r="AE73" i="14"/>
  <c r="AC73" i="14"/>
  <c r="AD73" i="14" s="1"/>
  <c r="AE228" i="14"/>
  <c r="AC228" i="14"/>
  <c r="AD228" i="14" s="1"/>
  <c r="AC58" i="14"/>
  <c r="AD58" i="14" s="1"/>
  <c r="AE58" i="14"/>
  <c r="AC211" i="14"/>
  <c r="AD211" i="14" s="1"/>
  <c r="AE211" i="14"/>
  <c r="AC110" i="14"/>
  <c r="AD110" i="14" s="1"/>
  <c r="AE110" i="14"/>
  <c r="AE94" i="14"/>
  <c r="AC94" i="14"/>
  <c r="AD94" i="14" s="1"/>
  <c r="AE153" i="14"/>
  <c r="AC153" i="14"/>
  <c r="AD153" i="14" s="1"/>
  <c r="AE57" i="14"/>
  <c r="AC57" i="14"/>
  <c r="AD57" i="14" s="1"/>
  <c r="AC192" i="14"/>
  <c r="AD192" i="14" s="1"/>
  <c r="AE192" i="14"/>
  <c r="AE118" i="14"/>
  <c r="AC118" i="14"/>
  <c r="AD118" i="14" s="1"/>
  <c r="AC226" i="14"/>
  <c r="AD226" i="14" s="1"/>
  <c r="AE226" i="14"/>
  <c r="AC206" i="14"/>
  <c r="AD206" i="14" s="1"/>
  <c r="AE206" i="14"/>
  <c r="AC109" i="14"/>
  <c r="AD109" i="14" s="1"/>
  <c r="AE109" i="14"/>
  <c r="AE116" i="14"/>
  <c r="AC116" i="14"/>
  <c r="AD116" i="14" s="1"/>
  <c r="AC242" i="14"/>
  <c r="AD242" i="14" s="1"/>
  <c r="AE242" i="14"/>
  <c r="AE108" i="14"/>
  <c r="AC108" i="14"/>
  <c r="AD108" i="14" s="1"/>
  <c r="AE56" i="14"/>
  <c r="AC56" i="14"/>
  <c r="AD56" i="14" s="1"/>
  <c r="AC189" i="14"/>
  <c r="AD189" i="14" s="1"/>
  <c r="AE189" i="14"/>
  <c r="AE241" i="14"/>
  <c r="AC241" i="14"/>
  <c r="AD241" i="14" s="1"/>
  <c r="AC27" i="14"/>
  <c r="AD27" i="14" s="1"/>
  <c r="AE27" i="14"/>
  <c r="AC239" i="14"/>
  <c r="AD239" i="14" s="1"/>
  <c r="AE239" i="14"/>
  <c r="AE44" i="14"/>
  <c r="AC44" i="14"/>
  <c r="AD44" i="14" s="1"/>
  <c r="AC232" i="14"/>
  <c r="AD232" i="14" s="1"/>
  <c r="AE232" i="14"/>
  <c r="AE132" i="14"/>
  <c r="AC132" i="14"/>
  <c r="AD132" i="14" s="1"/>
  <c r="AC236" i="14"/>
  <c r="AD236" i="14" s="1"/>
  <c r="AE236" i="14"/>
  <c r="AC50" i="14"/>
  <c r="AD50" i="14" s="1"/>
  <c r="AE50" i="14"/>
  <c r="AE112" i="14"/>
  <c r="AC112" i="14"/>
  <c r="AD112" i="14" s="1"/>
  <c r="AC14" i="14"/>
  <c r="AD14" i="14" s="1"/>
  <c r="AE14" i="14"/>
  <c r="AC201" i="14"/>
  <c r="AD201" i="14" s="1"/>
  <c r="AE201" i="14"/>
  <c r="AC213" i="14"/>
  <c r="AD213" i="14" s="1"/>
  <c r="AE213" i="14"/>
  <c r="AC143" i="14"/>
  <c r="AD143" i="14" s="1"/>
  <c r="AE143" i="14"/>
  <c r="AE181" i="14"/>
  <c r="AC181" i="14"/>
  <c r="AD181" i="14" s="1"/>
  <c r="AC217" i="14"/>
  <c r="AD217" i="14" s="1"/>
  <c r="AE217" i="14"/>
  <c r="AC231" i="14"/>
  <c r="AD231" i="14" s="1"/>
  <c r="AE231" i="14"/>
  <c r="AC98" i="14"/>
  <c r="AD98" i="14" s="1"/>
  <c r="AE98" i="14"/>
  <c r="AE25" i="14"/>
  <c r="AC25" i="14"/>
  <c r="AD25" i="14" s="1"/>
  <c r="AC39" i="14"/>
  <c r="AD39" i="14" s="1"/>
  <c r="AE39" i="14"/>
  <c r="AC67" i="14"/>
  <c r="AD67" i="14" s="1"/>
  <c r="AE67" i="14"/>
  <c r="AC126" i="14"/>
  <c r="AD126" i="14" s="1"/>
  <c r="AE126" i="14"/>
  <c r="AC122" i="14"/>
  <c r="AD122" i="14" s="1"/>
  <c r="AE122" i="14"/>
  <c r="AC155" i="14"/>
  <c r="AD155" i="14" s="1"/>
  <c r="AE155" i="14"/>
  <c r="AC170" i="14"/>
  <c r="AD170" i="14" s="1"/>
  <c r="AE170" i="14"/>
  <c r="AC178" i="14"/>
  <c r="AD178" i="14" s="1"/>
  <c r="AE178" i="14"/>
  <c r="AC59" i="14"/>
  <c r="AD59" i="14" s="1"/>
  <c r="AE59" i="14"/>
  <c r="AE77" i="14"/>
  <c r="AC77" i="14"/>
  <c r="AD77" i="14" s="1"/>
  <c r="AE233" i="14"/>
  <c r="AC233" i="14"/>
  <c r="AD233" i="14" s="1"/>
  <c r="AC62" i="14"/>
  <c r="AD62" i="14" s="1"/>
  <c r="AE62" i="14"/>
  <c r="AE214" i="14"/>
  <c r="AC214" i="14"/>
  <c r="AD214" i="14" s="1"/>
  <c r="AC131" i="14"/>
  <c r="AD131" i="14" s="1"/>
  <c r="AE131" i="14"/>
  <c r="AC147" i="14"/>
  <c r="AD147" i="14" s="1"/>
  <c r="AE147" i="14"/>
  <c r="AE113" i="14"/>
  <c r="AC113" i="14"/>
  <c r="AD113" i="14" s="1"/>
  <c r="AE68" i="14"/>
  <c r="AC68" i="14"/>
  <c r="AD68" i="14" s="1"/>
  <c r="AC218" i="14"/>
  <c r="AD218" i="14" s="1"/>
  <c r="AE218" i="14"/>
  <c r="AC229" i="14"/>
  <c r="AD229" i="14" s="1"/>
  <c r="AE229" i="14"/>
  <c r="AC123" i="14"/>
  <c r="AD123" i="14" s="1"/>
  <c r="AE123" i="14"/>
  <c r="AC215" i="14"/>
  <c r="AD215" i="14" s="1"/>
  <c r="AE215" i="14"/>
  <c r="AC176" i="14"/>
  <c r="AD176" i="14" s="1"/>
  <c r="AE176" i="14"/>
  <c r="AC130" i="14"/>
  <c r="AD130" i="14" s="1"/>
  <c r="AE130" i="14"/>
  <c r="AE76" i="14"/>
  <c r="AC76" i="14"/>
  <c r="AD76" i="14" s="1"/>
  <c r="AC119" i="14"/>
  <c r="AD119" i="14" s="1"/>
  <c r="AE119" i="14"/>
  <c r="AC31" i="14"/>
  <c r="AD31" i="14" s="1"/>
  <c r="AE31" i="14"/>
  <c r="AC34" i="14"/>
  <c r="AD34" i="14" s="1"/>
  <c r="AE34" i="14"/>
  <c r="AC245" i="14"/>
  <c r="AD245" i="14" s="1"/>
  <c r="AE245" i="14"/>
  <c r="AC86" i="14"/>
  <c r="AD86" i="14" s="1"/>
  <c r="AE86" i="14"/>
  <c r="AC174" i="14"/>
  <c r="AD174" i="14" s="1"/>
  <c r="AE174" i="14"/>
  <c r="AH148" i="14"/>
  <c r="AJ148" i="14" s="1"/>
  <c r="AH102" i="14"/>
  <c r="AJ102" i="14" s="1"/>
  <c r="AH96" i="14"/>
  <c r="AJ96" i="14" s="1"/>
  <c r="AH139" i="14"/>
  <c r="AJ139" i="14" s="1"/>
  <c r="AH207" i="14"/>
  <c r="AJ207" i="14" s="1"/>
  <c r="AH36" i="14"/>
  <c r="AJ36" i="14" s="1"/>
  <c r="AH54" i="14"/>
  <c r="AJ54" i="14" s="1"/>
  <c r="AH193" i="14"/>
  <c r="AJ193" i="14" s="1"/>
  <c r="AH103" i="14"/>
  <c r="AJ103" i="14" s="1"/>
  <c r="AH151" i="14"/>
  <c r="AJ151" i="14" s="1"/>
  <c r="AH210" i="14"/>
  <c r="AJ210" i="14" s="1"/>
  <c r="AH93" i="14"/>
  <c r="AJ93" i="14" s="1"/>
  <c r="AH125" i="14"/>
  <c r="AJ125" i="14" s="1"/>
  <c r="AH150" i="14"/>
  <c r="AH181" i="14"/>
  <c r="AJ181" i="14" s="1"/>
  <c r="AH236" i="14"/>
  <c r="AJ236" i="14" s="1"/>
  <c r="AH97" i="14"/>
  <c r="AJ97" i="14" s="1"/>
  <c r="AH50" i="14"/>
  <c r="AJ50" i="14" s="1"/>
  <c r="AH175" i="14"/>
  <c r="AJ175" i="14" s="1"/>
  <c r="AH136" i="14"/>
  <c r="AJ136" i="14" s="1"/>
  <c r="AH198" i="14"/>
  <c r="AJ198" i="14" s="1"/>
  <c r="AH26" i="14"/>
  <c r="AJ26" i="14" s="1"/>
  <c r="AH238" i="14"/>
  <c r="AJ238" i="14" s="1"/>
  <c r="AH246" i="14"/>
  <c r="AJ246" i="14" s="1"/>
  <c r="AH41" i="14"/>
  <c r="AJ41" i="14" s="1"/>
  <c r="AH90" i="14"/>
  <c r="AJ90" i="14" s="1"/>
  <c r="AH152" i="14"/>
  <c r="AJ152" i="14" s="1"/>
  <c r="AH112" i="14"/>
  <c r="AJ112" i="14" s="1"/>
  <c r="AH168" i="14"/>
  <c r="AJ168" i="14" s="1"/>
  <c r="AH58" i="14"/>
  <c r="AJ58" i="14" s="1"/>
  <c r="AH211" i="14"/>
  <c r="AJ211" i="14" s="1"/>
  <c r="AH184" i="14"/>
  <c r="AJ184" i="14" s="1"/>
  <c r="AH182" i="14"/>
  <c r="AJ182" i="14" s="1"/>
  <c r="AH101" i="14"/>
  <c r="AJ101" i="14" s="1"/>
  <c r="AH186" i="14"/>
  <c r="AJ186" i="14" s="1"/>
  <c r="AH166" i="14"/>
  <c r="AH77" i="14"/>
  <c r="AJ77" i="14" s="1"/>
  <c r="AH57" i="14"/>
  <c r="AJ57" i="14" s="1"/>
  <c r="AH192" i="14"/>
  <c r="AJ192" i="14" s="1"/>
  <c r="AH206" i="14"/>
  <c r="AJ206" i="14" s="1"/>
  <c r="AH32" i="14"/>
  <c r="AJ32" i="14" s="1"/>
  <c r="AH222" i="14"/>
  <c r="AJ222" i="14" s="1"/>
  <c r="AH147" i="14"/>
  <c r="AJ147" i="14" s="1"/>
  <c r="AH218" i="14"/>
  <c r="AJ218" i="14" s="1"/>
  <c r="AH229" i="14"/>
  <c r="AJ229" i="14" s="1"/>
  <c r="AH215" i="14"/>
  <c r="AJ215" i="14" s="1"/>
  <c r="AH95" i="14"/>
  <c r="AH188" i="14"/>
  <c r="AJ188" i="14" s="1"/>
  <c r="AH225" i="14"/>
  <c r="AJ225" i="14" s="1"/>
  <c r="AH33" i="14"/>
  <c r="AJ33" i="14" s="1"/>
  <c r="AH141" i="14"/>
  <c r="AJ141" i="14" s="1"/>
  <c r="AH55" i="14"/>
  <c r="AJ55" i="14" s="1"/>
  <c r="AH241" i="14"/>
  <c r="AJ241" i="14" s="1"/>
  <c r="AH245" i="14"/>
  <c r="AJ245" i="14" s="1"/>
  <c r="AH86" i="14"/>
  <c r="AJ86" i="14" s="1"/>
  <c r="AH21" i="14"/>
  <c r="AJ21" i="14" s="1"/>
  <c r="H75" i="47"/>
  <c r="G76" i="47"/>
  <c r="F75" i="47"/>
  <c r="E76" i="47"/>
  <c r="F76" i="46"/>
  <c r="E77" i="46"/>
  <c r="G76" i="46"/>
  <c r="G78" i="46"/>
  <c r="C82" i="46"/>
  <c r="C83" i="46" s="1"/>
  <c r="AH72" i="14"/>
  <c r="AH159" i="14"/>
  <c r="AJ159" i="14" s="1"/>
  <c r="AH133" i="14"/>
  <c r="AH31" i="14"/>
  <c r="AJ31" i="14" s="1"/>
  <c r="AH89" i="14"/>
  <c r="AH209" i="14"/>
  <c r="AJ209" i="14" s="1"/>
  <c r="AH45" i="14"/>
  <c r="AH179" i="14"/>
  <c r="AH91" i="14"/>
  <c r="AH224" i="14"/>
  <c r="AH34" i="14"/>
  <c r="AH176" i="14"/>
  <c r="AH240" i="14"/>
  <c r="AH85" i="14"/>
  <c r="AH216" i="14"/>
  <c r="AH129" i="14"/>
  <c r="AH174" i="14"/>
  <c r="AH20" i="14"/>
  <c r="AH144" i="14"/>
  <c r="AH116" i="14"/>
  <c r="AH61" i="14"/>
  <c r="AH165" i="14"/>
  <c r="AH118" i="14"/>
  <c r="AH230" i="14"/>
  <c r="AH128" i="14"/>
  <c r="AH44" i="14"/>
  <c r="AH110" i="14"/>
  <c r="AH214" i="14"/>
  <c r="AH173" i="14"/>
  <c r="AH124" i="14"/>
  <c r="AH132" i="14"/>
  <c r="AH35" i="14"/>
  <c r="AH156" i="14"/>
  <c r="AH108" i="14"/>
  <c r="AH114" i="14"/>
  <c r="AH248" i="14"/>
  <c r="AH160" i="14"/>
  <c r="AH74" i="14"/>
  <c r="AH113" i="14"/>
  <c r="AH143" i="14"/>
  <c r="AH232" i="14"/>
  <c r="AH244" i="14"/>
  <c r="AH130" i="14"/>
  <c r="AH94" i="14"/>
  <c r="AH109" i="14"/>
  <c r="AH53" i="14"/>
  <c r="AH76" i="14"/>
  <c r="AH19" i="14"/>
  <c r="AH23" i="14"/>
  <c r="AH172" i="14"/>
  <c r="AH199" i="14"/>
  <c r="AH65" i="14"/>
  <c r="AH234" i="14"/>
  <c r="AH68" i="14"/>
  <c r="AH119" i="14"/>
  <c r="AH140" i="14"/>
  <c r="AH226" i="14"/>
  <c r="AH242" i="14"/>
  <c r="AH187" i="14"/>
  <c r="AH228" i="14"/>
  <c r="AH223" i="14"/>
  <c r="AH24" i="14"/>
  <c r="AH25" i="14"/>
  <c r="AH70" i="14"/>
  <c r="AH84" i="14"/>
  <c r="AH73" i="14"/>
  <c r="AJ73" i="14" s="1"/>
  <c r="AH66" i="14"/>
  <c r="AH169" i="14"/>
  <c r="AH43" i="14"/>
  <c r="AH157" i="14"/>
  <c r="AH233" i="14"/>
  <c r="AH98" i="14"/>
  <c r="AH49" i="14"/>
  <c r="AH123" i="14"/>
  <c r="AH153" i="14"/>
  <c r="AH80" i="14"/>
  <c r="AH127" i="14"/>
  <c r="AH40" i="14"/>
  <c r="AH62" i="14"/>
  <c r="AH59" i="14"/>
  <c r="AJ59" i="14" s="1"/>
  <c r="AH131" i="14"/>
  <c r="AJ131" i="14" s="1"/>
  <c r="AH56" i="14"/>
  <c r="AJ56" i="14" s="1"/>
  <c r="AH83" i="14"/>
  <c r="AJ83" i="14" s="1"/>
  <c r="AH48" i="14"/>
  <c r="AJ48" i="14" s="1"/>
  <c r="AH217" i="14"/>
  <c r="AJ217" i="14" s="1"/>
  <c r="AH247" i="14"/>
  <c r="AJ247" i="14" s="1"/>
  <c r="AH22" i="14"/>
  <c r="AJ22" i="14" s="1"/>
  <c r="AH104" i="14"/>
  <c r="AJ104" i="14" s="1"/>
  <c r="AH111" i="14"/>
  <c r="AJ111" i="14" s="1"/>
  <c r="AH100" i="14"/>
  <c r="AJ100" i="14" s="1"/>
  <c r="AH126" i="14"/>
  <c r="AJ126" i="14" s="1"/>
  <c r="AH122" i="14"/>
  <c r="AJ122" i="14" s="1"/>
  <c r="AH146" i="14"/>
  <c r="AJ146" i="14" s="1"/>
  <c r="AH201" i="14"/>
  <c r="AJ201" i="14" s="1"/>
  <c r="AH171" i="14"/>
  <c r="AJ171" i="14" s="1"/>
  <c r="AH63" i="14"/>
  <c r="AJ63" i="14" s="1"/>
  <c r="AH79" i="14"/>
  <c r="AJ79" i="14" s="1"/>
  <c r="AH170" i="14"/>
  <c r="AJ170" i="14" s="1"/>
  <c r="AH197" i="14"/>
  <c r="AJ197" i="14" s="1"/>
  <c r="AH38" i="14"/>
  <c r="AJ38" i="14" s="1"/>
  <c r="AH67" i="14"/>
  <c r="AJ67" i="14" s="1"/>
  <c r="AH115" i="14"/>
  <c r="AJ115" i="14" s="1"/>
  <c r="AH185" i="14"/>
  <c r="AJ185" i="14" s="1"/>
  <c r="AH243" i="14"/>
  <c r="AJ243" i="14" s="1"/>
  <c r="AH178" i="14"/>
  <c r="AJ178" i="14" s="1"/>
  <c r="AH213" i="14"/>
  <c r="AJ213" i="14" s="1"/>
  <c r="AH231" i="14"/>
  <c r="AJ231" i="14" s="1"/>
  <c r="AH121" i="14"/>
  <c r="AJ121" i="14" s="1"/>
  <c r="AH155" i="14"/>
  <c r="AJ155" i="14" s="1"/>
  <c r="AH27" i="14"/>
  <c r="AJ27" i="14" s="1"/>
  <c r="AH39" i="14"/>
  <c r="AJ39" i="14" s="1"/>
  <c r="AH52" i="14"/>
  <c r="AJ52" i="14" s="1"/>
  <c r="AH18" i="14"/>
  <c r="AJ18" i="14" s="1"/>
  <c r="AH71" i="14"/>
  <c r="AJ71" i="14" s="1"/>
  <c r="AH142" i="14"/>
  <c r="AJ142" i="14" s="1"/>
  <c r="AH88" i="14"/>
  <c r="AJ88" i="14" s="1"/>
  <c r="AH87" i="14"/>
  <c r="AJ87" i="14" s="1"/>
  <c r="AH138" i="14"/>
  <c r="AJ138" i="14" s="1"/>
  <c r="AH154" i="14"/>
  <c r="AJ154" i="14" s="1"/>
  <c r="AH189" i="14"/>
  <c r="AJ189" i="14" s="1"/>
  <c r="AH205" i="14"/>
  <c r="AJ205" i="14" s="1"/>
  <c r="AH227" i="14"/>
  <c r="AJ227" i="14" s="1"/>
  <c r="AH196" i="14"/>
  <c r="AJ196" i="14" s="1"/>
  <c r="AH239" i="14"/>
  <c r="AJ239" i="14" s="1"/>
  <c r="AH235" i="14"/>
  <c r="AJ235" i="14" s="1"/>
  <c r="AH220" i="14" l="1"/>
  <c r="AH158" i="14"/>
  <c r="AI158" i="14" s="1"/>
  <c r="AH92" i="14"/>
  <c r="AJ92" i="14" s="1"/>
  <c r="AH204" i="14"/>
  <c r="AC51" i="14"/>
  <c r="AD51" i="14" s="1"/>
  <c r="AC180" i="14"/>
  <c r="AD180" i="14" s="1"/>
  <c r="AC69" i="14"/>
  <c r="AD69" i="14" s="1"/>
  <c r="AE183" i="14"/>
  <c r="AH183" i="14"/>
  <c r="AJ183" i="14" s="1"/>
  <c r="AC117" i="14"/>
  <c r="AD117" i="14" s="1"/>
  <c r="AE17" i="14"/>
  <c r="AC158" i="14"/>
  <c r="AD158" i="14" s="1"/>
  <c r="AE203" i="14"/>
  <c r="AH47" i="14"/>
  <c r="AJ47" i="14" s="1"/>
  <c r="AE78" i="14"/>
  <c r="AC105" i="14"/>
  <c r="AD105" i="14" s="1"/>
  <c r="AC82" i="14"/>
  <c r="AD82" i="14" s="1"/>
  <c r="AH60" i="14"/>
  <c r="AJ60" i="14" s="1"/>
  <c r="AE190" i="14"/>
  <c r="AC145" i="14"/>
  <c r="AD145" i="14" s="1"/>
  <c r="AH195" i="14"/>
  <c r="AJ195" i="14" s="1"/>
  <c r="AC64" i="14"/>
  <c r="AD64" i="14" s="1"/>
  <c r="AH29" i="14"/>
  <c r="AJ29" i="14" s="1"/>
  <c r="AH177" i="14"/>
  <c r="AJ177" i="14" s="1"/>
  <c r="AC190" i="14"/>
  <c r="AD190" i="14" s="1"/>
  <c r="AH117" i="14"/>
  <c r="AI117" i="14" s="1"/>
  <c r="AE29" i="14"/>
  <c r="AH135" i="14"/>
  <c r="AJ135" i="14" s="1"/>
  <c r="AH221" i="14"/>
  <c r="AJ221" i="14" s="1"/>
  <c r="AC221" i="14"/>
  <c r="AD221" i="14" s="1"/>
  <c r="AH75" i="14"/>
  <c r="AJ75" i="14" s="1"/>
  <c r="AH37" i="14"/>
  <c r="AJ37" i="14" s="1"/>
  <c r="AH164" i="14"/>
  <c r="AJ164" i="14" s="1"/>
  <c r="AH145" i="14"/>
  <c r="AJ145" i="14" s="1"/>
  <c r="AC220" i="14"/>
  <c r="AD220" i="14" s="1"/>
  <c r="AC92" i="14"/>
  <c r="AD92" i="14" s="1"/>
  <c r="AE212" i="14"/>
  <c r="AC137" i="14"/>
  <c r="AD137" i="14" s="1"/>
  <c r="AE204" i="14"/>
  <c r="AH212" i="14"/>
  <c r="AJ212" i="14" s="1"/>
  <c r="AH137" i="14"/>
  <c r="AJ137" i="14" s="1"/>
  <c r="AH78" i="14"/>
  <c r="AI78" i="14" s="1"/>
  <c r="AH120" i="14"/>
  <c r="AJ120" i="14" s="1"/>
  <c r="AH203" i="14"/>
  <c r="AJ203" i="14" s="1"/>
  <c r="AC164" i="14"/>
  <c r="AD164" i="14" s="1"/>
  <c r="AC120" i="14"/>
  <c r="AD120" i="14" s="1"/>
  <c r="AE81" i="14"/>
  <c r="AH105" i="14"/>
  <c r="AJ105" i="14" s="1"/>
  <c r="AC237" i="14"/>
  <c r="AD237" i="14" s="1"/>
  <c r="AE46" i="14"/>
  <c r="AH191" i="14"/>
  <c r="AI191" i="14" s="1"/>
  <c r="AH180" i="14"/>
  <c r="AJ180" i="14" s="1"/>
  <c r="AE47" i="14"/>
  <c r="AC135" i="14"/>
  <c r="AD135" i="14" s="1"/>
  <c r="AE106" i="14"/>
  <c r="AH51" i="14"/>
  <c r="AJ51" i="14" s="1"/>
  <c r="AE82" i="14"/>
  <c r="AC106" i="14"/>
  <c r="AD106" i="14" s="1"/>
  <c r="AC60" i="14"/>
  <c r="AD60" i="14" s="1"/>
  <c r="AE69" i="14"/>
  <c r="AH134" i="14"/>
  <c r="AJ134" i="14" s="1"/>
  <c r="AH46" i="14"/>
  <c r="AI46" i="14" s="1"/>
  <c r="AC167" i="14"/>
  <c r="AD167" i="14" s="1"/>
  <c r="AC28" i="14"/>
  <c r="AD28" i="14" s="1"/>
  <c r="AJ81" i="14"/>
  <c r="AI81" i="14"/>
  <c r="AH202" i="14"/>
  <c r="AI202" i="14" s="1"/>
  <c r="AE64" i="14"/>
  <c r="AH219" i="14"/>
  <c r="AI219" i="14" s="1"/>
  <c r="AH237" i="14"/>
  <c r="AJ237" i="14" s="1"/>
  <c r="AC81" i="14"/>
  <c r="AD81" i="14" s="1"/>
  <c r="L35" i="10" s="1"/>
  <c r="AH28" i="14"/>
  <c r="AI28" i="14" s="1"/>
  <c r="AH107" i="14"/>
  <c r="AI107" i="14" s="1"/>
  <c r="AE107" i="14"/>
  <c r="AC219" i="14"/>
  <c r="AD219" i="14" s="1"/>
  <c r="AE149" i="14"/>
  <c r="AE42" i="14"/>
  <c r="AH161" i="14"/>
  <c r="AI161" i="14" s="1"/>
  <c r="AH42" i="14"/>
  <c r="AJ42" i="14" s="1"/>
  <c r="AH149" i="14"/>
  <c r="AJ149" i="14" s="1"/>
  <c r="AH194" i="14"/>
  <c r="AI194" i="14" s="1"/>
  <c r="AE163" i="14"/>
  <c r="AE194" i="14"/>
  <c r="AH162" i="14"/>
  <c r="AI162" i="14" s="1"/>
  <c r="AC163" i="14"/>
  <c r="AD163" i="14" s="1"/>
  <c r="AC37" i="14"/>
  <c r="AD37" i="14" s="1"/>
  <c r="AC162" i="14"/>
  <c r="AD162" i="14" s="1"/>
  <c r="AE195" i="14"/>
  <c r="AE200" i="14"/>
  <c r="AE177" i="14"/>
  <c r="AH200" i="14"/>
  <c r="AJ200" i="14" s="1"/>
  <c r="AE208" i="14"/>
  <c r="AE161" i="14"/>
  <c r="AE191" i="14"/>
  <c r="AE99" i="14"/>
  <c r="AE75" i="14"/>
  <c r="AE30" i="14"/>
  <c r="AC134" i="14"/>
  <c r="AD134" i="14" s="1"/>
  <c r="AC208" i="14"/>
  <c r="AD208" i="14" s="1"/>
  <c r="AC99" i="14"/>
  <c r="AD99" i="14" s="1"/>
  <c r="AC30" i="14"/>
  <c r="AD30" i="14" s="1"/>
  <c r="AH167" i="14"/>
  <c r="AJ167" i="14" s="1"/>
  <c r="AC202" i="14"/>
  <c r="AD202" i="14" s="1"/>
  <c r="AE13" i="14"/>
  <c r="AC13" i="14"/>
  <c r="AD13" i="14" s="1"/>
  <c r="AI152" i="14"/>
  <c r="AI148" i="14"/>
  <c r="AI136" i="14"/>
  <c r="AI112" i="14"/>
  <c r="AI96" i="14"/>
  <c r="AI90" i="14"/>
  <c r="AI181" i="14"/>
  <c r="AI102" i="14"/>
  <c r="AI139" i="14"/>
  <c r="AI198" i="14"/>
  <c r="AI238" i="14"/>
  <c r="AI32" i="14"/>
  <c r="AI77" i="14"/>
  <c r="AI211" i="14"/>
  <c r="AI210" i="14"/>
  <c r="AI215" i="14"/>
  <c r="AI193" i="14"/>
  <c r="AI159" i="14"/>
  <c r="AI218" i="14"/>
  <c r="AI175" i="14"/>
  <c r="AI41" i="14"/>
  <c r="AI86" i="14"/>
  <c r="AI186" i="14"/>
  <c r="AI147" i="14"/>
  <c r="AI190" i="14"/>
  <c r="AI209" i="14"/>
  <c r="AI33" i="14"/>
  <c r="AI69" i="14"/>
  <c r="AI106" i="14"/>
  <c r="AI168" i="14"/>
  <c r="AI103" i="14"/>
  <c r="AI229" i="14"/>
  <c r="AI97" i="14"/>
  <c r="AI245" i="14"/>
  <c r="AI21" i="14"/>
  <c r="AI236" i="14"/>
  <c r="AI222" i="14"/>
  <c r="AI57" i="14"/>
  <c r="AI188" i="14"/>
  <c r="AI184" i="14"/>
  <c r="AI36" i="14"/>
  <c r="AI226" i="14"/>
  <c r="AJ226" i="14"/>
  <c r="AI35" i="14"/>
  <c r="AJ35" i="14"/>
  <c r="AI240" i="14"/>
  <c r="AJ240" i="14"/>
  <c r="AI114" i="14"/>
  <c r="AJ114" i="14"/>
  <c r="AI214" i="14"/>
  <c r="AJ214" i="14"/>
  <c r="AI91" i="14"/>
  <c r="AJ91" i="14"/>
  <c r="AI84" i="14"/>
  <c r="AJ84" i="14"/>
  <c r="AI110" i="14"/>
  <c r="AJ110" i="14"/>
  <c r="AI82" i="14"/>
  <c r="AJ82" i="14"/>
  <c r="AI166" i="14"/>
  <c r="AJ166" i="14"/>
  <c r="AI98" i="14"/>
  <c r="AJ98" i="14"/>
  <c r="AI234" i="14"/>
  <c r="AJ234" i="14"/>
  <c r="AI34" i="14"/>
  <c r="AJ34" i="14"/>
  <c r="AI127" i="14"/>
  <c r="AJ127" i="14"/>
  <c r="AI109" i="14"/>
  <c r="AJ109" i="14"/>
  <c r="AI61" i="14"/>
  <c r="AJ61" i="14"/>
  <c r="AI204" i="14"/>
  <c r="AJ204" i="14"/>
  <c r="AI133" i="14"/>
  <c r="AJ133" i="14"/>
  <c r="AI54" i="14"/>
  <c r="AI44" i="14"/>
  <c r="AJ44" i="14"/>
  <c r="AI26" i="14"/>
  <c r="AI113" i="14"/>
  <c r="AJ113" i="14"/>
  <c r="AI74" i="14"/>
  <c r="AJ74" i="14"/>
  <c r="AI24" i="14"/>
  <c r="AJ24" i="14"/>
  <c r="AI94" i="14"/>
  <c r="AJ94" i="14"/>
  <c r="AI89" i="14"/>
  <c r="AJ89" i="14"/>
  <c r="AI80" i="14"/>
  <c r="AJ80" i="14"/>
  <c r="AI223" i="14"/>
  <c r="AJ223" i="14"/>
  <c r="AI19" i="14"/>
  <c r="AJ19" i="14"/>
  <c r="AI160" i="14"/>
  <c r="AJ160" i="14"/>
  <c r="AI64" i="14"/>
  <c r="AJ64" i="14"/>
  <c r="AI72" i="14"/>
  <c r="AJ72" i="14"/>
  <c r="AI95" i="14"/>
  <c r="AJ95" i="14"/>
  <c r="AI182" i="14"/>
  <c r="AI233" i="14"/>
  <c r="AJ233" i="14"/>
  <c r="AI70" i="14"/>
  <c r="AJ70" i="14"/>
  <c r="AI244" i="14"/>
  <c r="AJ244" i="14"/>
  <c r="AI248" i="14"/>
  <c r="AJ248" i="14"/>
  <c r="AI132" i="14"/>
  <c r="AJ132" i="14"/>
  <c r="AI128" i="14"/>
  <c r="AJ128" i="14"/>
  <c r="AI118" i="14"/>
  <c r="AJ118" i="14"/>
  <c r="AI116" i="14"/>
  <c r="AJ116" i="14"/>
  <c r="AI174" i="14"/>
  <c r="AJ174" i="14"/>
  <c r="AI85" i="14"/>
  <c r="AJ85" i="14"/>
  <c r="AI224" i="14"/>
  <c r="AJ224" i="14"/>
  <c r="AI225" i="14"/>
  <c r="AI206" i="14"/>
  <c r="AI50" i="14"/>
  <c r="AI31" i="14"/>
  <c r="AI93" i="14"/>
  <c r="AI153" i="14"/>
  <c r="AJ153" i="14"/>
  <c r="AI157" i="14"/>
  <c r="AJ157" i="14"/>
  <c r="AI43" i="14"/>
  <c r="AJ43" i="14"/>
  <c r="AI25" i="14"/>
  <c r="AJ25" i="14"/>
  <c r="AI228" i="14"/>
  <c r="AJ228" i="14"/>
  <c r="AI172" i="14"/>
  <c r="AJ172" i="14"/>
  <c r="AI76" i="14"/>
  <c r="AJ76" i="14"/>
  <c r="AI232" i="14"/>
  <c r="AJ232" i="14"/>
  <c r="AI156" i="14"/>
  <c r="AJ156" i="14"/>
  <c r="AI124" i="14"/>
  <c r="AJ124" i="14"/>
  <c r="AI173" i="14"/>
  <c r="AJ173" i="14"/>
  <c r="AI144" i="14"/>
  <c r="AJ144" i="14"/>
  <c r="AI208" i="14"/>
  <c r="AJ208" i="14"/>
  <c r="AI220" i="14"/>
  <c r="AJ220" i="14"/>
  <c r="AI179" i="14"/>
  <c r="AJ179" i="14"/>
  <c r="AI45" i="14"/>
  <c r="AJ45" i="14"/>
  <c r="AI150" i="14"/>
  <c r="AJ150" i="14"/>
  <c r="AI246" i="14"/>
  <c r="AI192" i="14"/>
  <c r="AI165" i="14"/>
  <c r="AJ165" i="14"/>
  <c r="AI66" i="14"/>
  <c r="AJ66" i="14"/>
  <c r="AI216" i="14"/>
  <c r="AJ216" i="14"/>
  <c r="AI140" i="14"/>
  <c r="AJ140" i="14"/>
  <c r="AI65" i="14"/>
  <c r="AJ65" i="14"/>
  <c r="AI30" i="14"/>
  <c r="AJ30" i="14"/>
  <c r="AI199" i="14"/>
  <c r="AJ199" i="14"/>
  <c r="AI130" i="14"/>
  <c r="AJ130" i="14"/>
  <c r="AI108" i="14"/>
  <c r="AJ108" i="14"/>
  <c r="AI207" i="14"/>
  <c r="AI141" i="14"/>
  <c r="AI55" i="14"/>
  <c r="AI125" i="14"/>
  <c r="AI62" i="14"/>
  <c r="AJ62" i="14"/>
  <c r="AI123" i="14"/>
  <c r="AJ123" i="14"/>
  <c r="AI187" i="14"/>
  <c r="AJ187" i="14"/>
  <c r="AI119" i="14"/>
  <c r="AJ119" i="14"/>
  <c r="AI23" i="14"/>
  <c r="AJ23" i="14"/>
  <c r="AI53" i="14"/>
  <c r="AJ53" i="14"/>
  <c r="AI20" i="14"/>
  <c r="AJ20" i="14"/>
  <c r="AI129" i="14"/>
  <c r="AJ129" i="14"/>
  <c r="AI151" i="14"/>
  <c r="AI241" i="14"/>
  <c r="AI58" i="14"/>
  <c r="AI101" i="14"/>
  <c r="AI40" i="14"/>
  <c r="AJ40" i="14"/>
  <c r="AI49" i="14"/>
  <c r="AJ49" i="14"/>
  <c r="AI169" i="14"/>
  <c r="AJ169" i="14"/>
  <c r="AI242" i="14"/>
  <c r="AJ242" i="14"/>
  <c r="AI68" i="14"/>
  <c r="AJ68" i="14"/>
  <c r="AI143" i="14"/>
  <c r="AJ143" i="14"/>
  <c r="AI230" i="14"/>
  <c r="AJ230" i="14"/>
  <c r="AI176" i="14"/>
  <c r="AJ176" i="14"/>
  <c r="AH17" i="14"/>
  <c r="H76" i="46"/>
  <c r="G77" i="46"/>
  <c r="AH13" i="14"/>
  <c r="AH14" i="14"/>
  <c r="AH16" i="14"/>
  <c r="AH15" i="14"/>
  <c r="AI73" i="14"/>
  <c r="AI163" i="14"/>
  <c r="AI131" i="14"/>
  <c r="AI59" i="14"/>
  <c r="AI138" i="14"/>
  <c r="AI39" i="14"/>
  <c r="AI79" i="14"/>
  <c r="AI171" i="14"/>
  <c r="AI48" i="14"/>
  <c r="AI83" i="14"/>
  <c r="AI52" i="14"/>
  <c r="AI27" i="14"/>
  <c r="AI243" i="14"/>
  <c r="AI115" i="14"/>
  <c r="AI170" i="14"/>
  <c r="AI99" i="14"/>
  <c r="AI63" i="14"/>
  <c r="AI201" i="14"/>
  <c r="AI126" i="14"/>
  <c r="AI104" i="14"/>
  <c r="AI247" i="14"/>
  <c r="AI239" i="14"/>
  <c r="AI189" i="14"/>
  <c r="AI22" i="14"/>
  <c r="AI142" i="14"/>
  <c r="AI18" i="14"/>
  <c r="AI155" i="14"/>
  <c r="AI178" i="14"/>
  <c r="AI67" i="14"/>
  <c r="AI146" i="14"/>
  <c r="AI122" i="14"/>
  <c r="AI100" i="14"/>
  <c r="AI205" i="14"/>
  <c r="AI88" i="14"/>
  <c r="AI213" i="14"/>
  <c r="AI197" i="14"/>
  <c r="AI56" i="14"/>
  <c r="AI235" i="14"/>
  <c r="AI196" i="14"/>
  <c r="AI227" i="14"/>
  <c r="AI154" i="14"/>
  <c r="AI87" i="14"/>
  <c r="AI71" i="14"/>
  <c r="AI121" i="14"/>
  <c r="AI231" i="14"/>
  <c r="AI185" i="14"/>
  <c r="AI38" i="14"/>
  <c r="AI111" i="14"/>
  <c r="AI217" i="14"/>
  <c r="AJ158" i="14" l="1"/>
  <c r="AI75" i="14"/>
  <c r="AI29" i="14"/>
  <c r="AI177" i="14"/>
  <c r="AI92" i="14"/>
  <c r="AJ191" i="14"/>
  <c r="AI135" i="14"/>
  <c r="AI180" i="14"/>
  <c r="AI183" i="14"/>
  <c r="AI195" i="14"/>
  <c r="AJ117" i="14"/>
  <c r="AI37" i="14"/>
  <c r="AI212" i="14"/>
  <c r="AI105" i="14"/>
  <c r="AI47" i="14"/>
  <c r="AI60" i="14"/>
  <c r="AI51" i="14"/>
  <c r="AI164" i="14"/>
  <c r="AI134" i="14"/>
  <c r="AI221" i="14"/>
  <c r="AI120" i="14"/>
  <c r="AI149" i="14"/>
  <c r="AJ107" i="14"/>
  <c r="AI145" i="14"/>
  <c r="AJ78" i="14"/>
  <c r="AJ194" i="14"/>
  <c r="AI137" i="14"/>
  <c r="AI200" i="14"/>
  <c r="AJ202" i="14"/>
  <c r="AJ162" i="14"/>
  <c r="AI203" i="14"/>
  <c r="AJ46" i="14"/>
  <c r="AI237" i="14"/>
  <c r="AJ28" i="14"/>
  <c r="AJ161" i="14"/>
  <c r="AJ219" i="14"/>
  <c r="AI42" i="14"/>
  <c r="AI167" i="14"/>
  <c r="AI15" i="14"/>
  <c r="AJ15" i="14"/>
  <c r="AI16" i="14"/>
  <c r="AJ16" i="14"/>
  <c r="AI14" i="14"/>
  <c r="AJ14" i="14"/>
  <c r="AI17" i="14"/>
  <c r="AJ17" i="14"/>
  <c r="AI13" i="14"/>
  <c r="AJ13" i="14"/>
  <c r="S10" i="14"/>
  <c r="R10" i="14"/>
  <c r="Q10" i="14"/>
  <c r="S9" i="14"/>
  <c r="R9" i="14"/>
  <c r="Q9" i="14"/>
  <c r="Z12" i="14" l="1"/>
  <c r="X12" i="14" s="1"/>
  <c r="W12" i="14" s="1"/>
  <c r="Y12" i="14" l="1"/>
  <c r="C50" i="10"/>
  <c r="L34" i="10" l="1"/>
  <c r="L28" i="10"/>
  <c r="C48" i="10"/>
  <c r="C47" i="10"/>
  <c r="AG12" i="14" l="1"/>
  <c r="AA12" i="14"/>
  <c r="AF12" i="14" s="1"/>
  <c r="AC12" i="14" l="1"/>
  <c r="AD12" i="14" s="1"/>
  <c r="AD9" i="14" s="1"/>
  <c r="AE12" i="14"/>
  <c r="AH12" i="14"/>
  <c r="E3" i="10"/>
  <c r="B3" i="10"/>
  <c r="AI12" i="14" l="1"/>
  <c r="AH10" i="14"/>
  <c r="AH9" i="14"/>
  <c r="K8" i="10" s="1"/>
  <c r="K20" i="10" s="1"/>
  <c r="L20" i="10" s="1"/>
  <c r="A1" i="10"/>
  <c r="M10" i="14"/>
  <c r="M9" i="14"/>
  <c r="L8" i="10" l="1"/>
  <c r="AI9" i="14"/>
  <c r="K18" i="10" s="1"/>
  <c r="AI10" i="14"/>
  <c r="AJ12" i="14"/>
  <c r="X9" i="14"/>
  <c r="X10" i="14"/>
  <c r="AJ10" i="14" l="1"/>
  <c r="AJ9" i="14"/>
  <c r="W9" i="14"/>
  <c r="W10" i="14"/>
  <c r="AF10" i="14"/>
  <c r="AF9" i="14"/>
  <c r="L24" i="10" l="1"/>
  <c r="L27" i="10"/>
  <c r="L31" i="10"/>
  <c r="AE9" i="14"/>
  <c r="AE10" i="14"/>
  <c r="L18" i="10" l="1"/>
  <c r="AD10" i="14"/>
  <c r="AC10" i="14"/>
  <c r="AC9" i="14"/>
  <c r="L29" i="10" l="1"/>
  <c r="L30" i="10"/>
  <c r="L37" i="10" s="1"/>
  <c r="L32" i="10" l="1"/>
  <c r="L33" i="10" s="1"/>
  <c r="L38" i="10" s="1"/>
  <c r="L36" i="10"/>
  <c r="K19" i="10" l="1"/>
  <c r="L19" i="10" s="1"/>
  <c r="K9" i="10"/>
  <c r="L9" i="10" l="1"/>
  <c r="K10" i="10"/>
  <c r="L10" i="10" l="1"/>
  <c r="G14" i="10"/>
  <c r="K11" i="10"/>
  <c r="L11" i="10" s="1"/>
</calcChain>
</file>

<file path=xl/comments1.xml><?xml version="1.0" encoding="utf-8"?>
<comments xmlns="http://schemas.openxmlformats.org/spreadsheetml/2006/main">
  <authors>
    <author>Trottnow, Wiktoria (18.71)</author>
  </authors>
  <commentList>
    <comment ref="E8" authorId="0" shapeId="0">
      <text>
        <r>
          <rPr>
            <b/>
            <sz val="9"/>
            <color indexed="81"/>
            <rFont val="Segoe UI"/>
            <family val="2"/>
          </rPr>
          <t>Reinigungsfläche in m² pro Stunde</t>
        </r>
      </text>
    </comment>
    <comment ref="L25" authorId="0" shapeId="0">
      <text>
        <r>
          <rPr>
            <b/>
            <sz val="9"/>
            <color indexed="81"/>
            <rFont val="Segoe UI"/>
            <family val="2"/>
          </rPr>
          <t>wird durch die Vergabestelle festgelegt</t>
        </r>
      </text>
    </comment>
    <comment ref="E35" authorId="0" shapeId="0">
      <text>
        <r>
          <rPr>
            <b/>
            <sz val="9"/>
            <color indexed="81"/>
            <rFont val="Segoe UI"/>
            <family val="2"/>
          </rPr>
          <t>Zeitpunkt der Angebotsabgabe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h475122</author>
    <author>Trottnow, Wiktoria (18.71)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</rPr>
          <t xml:space="preserve">z.B. Trakt A, B, C…
Mensagebäude
Nebengebäude
Container
Sportgebäude
</t>
        </r>
      </text>
    </comment>
    <comment ref="D11" authorId="0" shapeId="0">
      <text>
        <r>
          <rPr>
            <b/>
            <sz val="8"/>
            <color indexed="81"/>
            <rFont val="Tahoma"/>
            <family val="2"/>
          </rPr>
          <t xml:space="preserve">z.B.  
rechte/linke Seite, 
Flügel Ost/West/Süd/Nord, 
Sportbereich, 
NTW-Bereich, 
Freizeitbereich, 
Mensa,
Container,
Verwaltung, 
Eingangsbereich
</t>
        </r>
      </text>
    </comment>
    <comment ref="E11" authorId="0" shapeId="0">
      <text>
        <r>
          <rPr>
            <b/>
            <sz val="8"/>
            <color indexed="81"/>
            <rFont val="Tahoma"/>
            <family val="2"/>
          </rPr>
          <t>Raumnummer, die aus bereits vorhandenen Bauplänen/Gebäudezeichnungen/Raumverzeichnissen entnommen wurde</t>
        </r>
      </text>
    </comment>
    <comment ref="F11" authorId="0" shapeId="0">
      <text>
        <r>
          <rPr>
            <b/>
            <sz val="8"/>
            <color indexed="81"/>
            <rFont val="Tahoma"/>
            <family val="2"/>
          </rPr>
          <t>Tatsächliche Nummer des Raumes, die vor Ort im Objekt festgelegt ist</t>
        </r>
      </text>
    </comment>
    <comment ref="I11" authorId="0" shapeId="0">
      <text>
        <r>
          <rPr>
            <b/>
            <sz val="8"/>
            <color indexed="81"/>
            <rFont val="Tahoma"/>
            <family val="2"/>
          </rPr>
          <t>Interne Nutzerbezeichnung der LHH</t>
        </r>
      </text>
    </comment>
    <comment ref="J11" authorId="0" shapeId="0">
      <text>
        <r>
          <rPr>
            <b/>
            <sz val="8"/>
            <color indexed="81"/>
            <rFont val="Tahoma"/>
            <family val="2"/>
          </rPr>
          <t xml:space="preserve">Schule/Hort/
Schulkita/Verein/Förderverein
Verwaltung
Kita/Krippe
Externe
</t>
        </r>
      </text>
    </comment>
    <comment ref="F18" authorId="1" shapeId="0">
      <text>
        <r>
          <rPr>
            <b/>
            <sz val="9"/>
            <color indexed="81"/>
            <rFont val="Segoe UI"/>
            <family val="2"/>
          </rPr>
          <t>Trottnow, Wiktoria (18.71):</t>
        </r>
        <r>
          <rPr>
            <sz val="9"/>
            <color indexed="81"/>
            <rFont val="Segoe UI"/>
            <family val="2"/>
          </rPr>
          <t xml:space="preserve">
NG steht für Nebengebäude
</t>
        </r>
      </text>
    </comment>
    <comment ref="M43" authorId="1" shapeId="0">
      <text>
        <r>
          <rPr>
            <b/>
            <sz val="9"/>
            <color indexed="81"/>
            <rFont val="Segoe UI"/>
            <family val="2"/>
          </rPr>
          <t>Trottnow, Wiktoria (18.71):</t>
        </r>
        <r>
          <rPr>
            <sz val="9"/>
            <color indexed="81"/>
            <rFont val="Segoe UI"/>
            <family val="2"/>
          </rPr>
          <t xml:space="preserve">
106,16m² aus Grundriss minus Treppenstufen in der Halle 18m² und minus Treppenhaus 6 mit 15 m²
</t>
        </r>
      </text>
    </comment>
    <comment ref="F48" authorId="1" shapeId="0">
      <text>
        <r>
          <rPr>
            <b/>
            <sz val="9"/>
            <color indexed="81"/>
            <rFont val="Segoe UI"/>
            <family val="2"/>
          </rPr>
          <t>Trottnow, Wiktoria (18.71):</t>
        </r>
        <r>
          <rPr>
            <sz val="9"/>
            <color indexed="81"/>
            <rFont val="Segoe UI"/>
            <family val="2"/>
          </rPr>
          <t xml:space="preserve">
GS steht für Grundschule
</t>
        </r>
      </text>
    </comment>
    <comment ref="M67" authorId="1" shapeId="0">
      <text>
        <r>
          <rPr>
            <b/>
            <sz val="9"/>
            <color indexed="81"/>
            <rFont val="Segoe UI"/>
            <family val="2"/>
          </rPr>
          <t>Trottnow, Wiktoria (18.71):</t>
        </r>
        <r>
          <rPr>
            <sz val="9"/>
            <color indexed="81"/>
            <rFont val="Segoe UI"/>
            <family val="2"/>
          </rPr>
          <t xml:space="preserve">
120,18m² Gesamtfläche abzüglich separat dargestelltes TRH5 mit ca. 30 m²
</t>
        </r>
      </text>
    </comment>
    <comment ref="M68" authorId="1" shapeId="0">
      <text>
        <r>
          <rPr>
            <b/>
            <sz val="9"/>
            <color indexed="81"/>
            <rFont val="Segoe UI"/>
            <family val="2"/>
          </rPr>
          <t>Trottnow, Wiktoria (18.71):</t>
        </r>
        <r>
          <rPr>
            <sz val="9"/>
            <color indexed="81"/>
            <rFont val="Segoe UI"/>
            <family val="2"/>
          </rPr>
          <t xml:space="preserve">
geschätzt</t>
        </r>
      </text>
    </comment>
    <comment ref="F115" authorId="1" shapeId="0">
      <text>
        <r>
          <rPr>
            <b/>
            <sz val="9"/>
            <color indexed="81"/>
            <rFont val="Segoe UI"/>
            <family val="2"/>
          </rPr>
          <t>Trottnow, Wiktoria (18.71):</t>
        </r>
        <r>
          <rPr>
            <sz val="9"/>
            <color indexed="81"/>
            <rFont val="Segoe UI"/>
            <family val="2"/>
          </rPr>
          <t xml:space="preserve">
GS steht für Grundschule
</t>
        </r>
      </text>
    </comment>
    <comment ref="M115" authorId="1" shapeId="0">
      <text>
        <r>
          <rPr>
            <b/>
            <sz val="9"/>
            <color indexed="81"/>
            <rFont val="Segoe UI"/>
            <family val="2"/>
          </rPr>
          <t>Trottnow, Wiktoria (18.71):</t>
        </r>
        <r>
          <rPr>
            <sz val="9"/>
            <color indexed="81"/>
            <rFont val="Segoe UI"/>
            <family val="2"/>
          </rPr>
          <t xml:space="preserve">
ca. 3/5 von 86,34 m² aus dem Grundriss</t>
        </r>
      </text>
    </comment>
    <comment ref="F116" authorId="1" shapeId="0">
      <text>
        <r>
          <rPr>
            <b/>
            <sz val="9"/>
            <color indexed="81"/>
            <rFont val="Segoe UI"/>
            <family val="2"/>
          </rPr>
          <t>Trottnow, Wiktoria (18.71):</t>
        </r>
        <r>
          <rPr>
            <sz val="9"/>
            <color indexed="81"/>
            <rFont val="Segoe UI"/>
            <family val="2"/>
          </rPr>
          <t xml:space="preserve">
GS steht für Grundschule
</t>
        </r>
      </text>
    </comment>
    <comment ref="M116" authorId="1" shapeId="0">
      <text>
        <r>
          <rPr>
            <b/>
            <sz val="9"/>
            <color indexed="81"/>
            <rFont val="Segoe UI"/>
            <family val="2"/>
          </rPr>
          <t>Trottnow, Wiktoria (18.71):</t>
        </r>
        <r>
          <rPr>
            <sz val="9"/>
            <color indexed="81"/>
            <rFont val="Segoe UI"/>
            <family val="2"/>
          </rPr>
          <t xml:space="preserve">
ca. 2/5 von 86,34 m² aus dem Grundriss</t>
        </r>
      </text>
    </comment>
    <comment ref="F234" authorId="1" shapeId="0">
      <text>
        <r>
          <rPr>
            <b/>
            <sz val="9"/>
            <color indexed="81"/>
            <rFont val="Segoe UI"/>
            <family val="2"/>
          </rPr>
          <t>Trottnow, Wiktoria (18.71):</t>
        </r>
        <r>
          <rPr>
            <sz val="9"/>
            <color indexed="81"/>
            <rFont val="Segoe UI"/>
            <family val="2"/>
          </rPr>
          <t xml:space="preserve">
NG steht für Nebengebäude
</t>
        </r>
      </text>
    </comment>
    <comment ref="F245" authorId="1" shapeId="0">
      <text>
        <r>
          <rPr>
            <b/>
            <sz val="9"/>
            <color indexed="81"/>
            <rFont val="Segoe UI"/>
            <family val="2"/>
          </rPr>
          <t>Trottnow, Wiktoria (18.71):</t>
        </r>
        <r>
          <rPr>
            <sz val="9"/>
            <color indexed="81"/>
            <rFont val="Segoe UI"/>
            <family val="2"/>
          </rPr>
          <t xml:space="preserve">
NG steht für Nebengebäude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C32" authorId="0" shapeId="0">
      <text>
        <r>
          <rPr>
            <b/>
            <sz val="9"/>
            <color indexed="81"/>
            <rFont val="Segoe UI"/>
            <family val="2"/>
          </rPr>
          <t>8,29 Feiertage / Produktive Arbeitstage
8,29 = 4 Feiertage an Werktagen plus 4,29 Feiertagen auf Werktage/Samstage und Sonntage fallen können</t>
        </r>
      </text>
    </comment>
    <comment ref="E32" authorId="0" shapeId="0">
      <text>
        <r>
          <rPr>
            <b/>
            <sz val="9"/>
            <color indexed="81"/>
            <rFont val="Segoe UI"/>
            <family val="2"/>
          </rPr>
          <t>8,29 Feiertage / Produktive Arbeitstage
8,29 = 4 Feiertage an Werktagen plus 4,29 Feiertagen auf Werktage/Samstage und Sonntage fallen können</t>
        </r>
      </text>
    </comment>
    <comment ref="G32" authorId="0" shapeId="0">
      <text>
        <r>
          <rPr>
            <b/>
            <sz val="9"/>
            <color indexed="81"/>
            <rFont val="Segoe UI"/>
            <family val="2"/>
          </rPr>
          <t>8,29 Feiertage / Produktive Arbeitstage
8,29 = 4 Feiertage an Werktagen plus 4,29 Feiertagen auf Werktage/Samstage und Sonntage fallen können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C31" authorId="0" shapeId="0">
      <text>
        <r>
          <rPr>
            <b/>
            <sz val="9"/>
            <color indexed="81"/>
            <rFont val="Segoe UI"/>
            <family val="2"/>
          </rPr>
          <t>8,29 Feiertage / Produktive Arbeitstage
8,29 = 4 Feiertage an Werktagen plus 4,29 Feiertagen auf Werktage/Samstage und Sonntage fallen können</t>
        </r>
      </text>
    </comment>
    <comment ref="E31" authorId="0" shapeId="0">
      <text>
        <r>
          <rPr>
            <b/>
            <sz val="9"/>
            <color indexed="81"/>
            <rFont val="Segoe UI"/>
            <family val="2"/>
          </rPr>
          <t>8,29 Feiertage / Produktive Arbeitstage
8,29 = 4 Feiertage an Werktagen plus 4,29 Feiertagen auf Werktage/Samstage und Sonntage fallen können</t>
        </r>
      </text>
    </comment>
    <comment ref="G31" authorId="0" shapeId="0">
      <text>
        <r>
          <rPr>
            <b/>
            <sz val="9"/>
            <color indexed="81"/>
            <rFont val="Segoe UI"/>
            <family val="2"/>
          </rPr>
          <t>8,29 Feiertage / Produktive Arbeitstage
8,29 = 4 Feiertage an Werktagen plus 4,29 Feiertagen auf Werktage/Samstage und Sonntage fallen können</t>
        </r>
      </text>
    </comment>
  </commentList>
</comments>
</file>

<file path=xl/sharedStrings.xml><?xml version="1.0" encoding="utf-8"?>
<sst xmlns="http://schemas.openxmlformats.org/spreadsheetml/2006/main" count="3012" uniqueCount="727">
  <si>
    <t>Raumart:</t>
  </si>
  <si>
    <t xml:space="preserve">Objekt: </t>
  </si>
  <si>
    <t>Raumbezeichnung</t>
  </si>
  <si>
    <t>Raum-gruppe</t>
  </si>
  <si>
    <t>Grund-fläche in m²</t>
  </si>
  <si>
    <t>Summen</t>
  </si>
  <si>
    <t>D</t>
  </si>
  <si>
    <t>F</t>
  </si>
  <si>
    <t>J</t>
  </si>
  <si>
    <t>Ø Reinigungs-fläche täglich</t>
  </si>
  <si>
    <t>Teilsumme</t>
  </si>
  <si>
    <t>Etage</t>
  </si>
  <si>
    <t xml:space="preserve">Adresse: </t>
  </si>
  <si>
    <t>Lfd. Nr</t>
  </si>
  <si>
    <t>K</t>
  </si>
  <si>
    <t>Reinigungs-fläche
im Jahr</t>
  </si>
  <si>
    <t>Reinigungs-
häufigkeit</t>
  </si>
  <si>
    <t>Leistungs-wert</t>
  </si>
  <si>
    <t>Ø Stunden pro Tag</t>
  </si>
  <si>
    <t>Ø Stunden in der Woche</t>
  </si>
  <si>
    <t>Ø Stunden 
im Monat</t>
  </si>
  <si>
    <t>Stunden 
im Jahr</t>
  </si>
  <si>
    <t>Stunden-verrech-nungssatz in € ohne MwSt.</t>
  </si>
  <si>
    <t xml:space="preserve">Kosten pro Jahr in € ohne MwSt. </t>
  </si>
  <si>
    <t>Übersicht der Reinigungshäufigkeiten</t>
  </si>
  <si>
    <t>Reinigungshäufigkeit</t>
  </si>
  <si>
    <t>mtl. einmal</t>
  </si>
  <si>
    <t>mtl. zweimal</t>
  </si>
  <si>
    <t>wtl. einmal</t>
  </si>
  <si>
    <t>wtl. zweimal</t>
  </si>
  <si>
    <t>wtl. dreimal</t>
  </si>
  <si>
    <t xml:space="preserve">wtl. fünfmal </t>
  </si>
  <si>
    <t>Bemerkungen</t>
  </si>
  <si>
    <t>Objektnummer:</t>
  </si>
  <si>
    <t xml:space="preserve">Kosten pro Monat in € ohne MwSt. </t>
  </si>
  <si>
    <t xml:space="preserve">Kosten pro Tag in € ohne MwSt. </t>
  </si>
  <si>
    <t>OE</t>
  </si>
  <si>
    <t>vierteljährlich</t>
  </si>
  <si>
    <t>Raum-num-mer vor Ort</t>
  </si>
  <si>
    <t>Bodenart</t>
  </si>
  <si>
    <t xml:space="preserve">Bitte geben Sie Ihre Leistungswerte pro Raumgruppe  in m²/Stunde an: </t>
  </si>
  <si>
    <t>Raum-gruppe:</t>
  </si>
  <si>
    <t>Trakt/Gebäude</t>
  </si>
  <si>
    <t>Reinigungs-turnus/Woche</t>
  </si>
  <si>
    <t>Raum-nummer lt. Bau-plan</t>
  </si>
  <si>
    <t>Bereich/Zusatz-bezeichnung</t>
  </si>
  <si>
    <t>(Haupt)-Nutzer</t>
  </si>
  <si>
    <t>Keine Reinigung</t>
  </si>
  <si>
    <t>C1</t>
  </si>
  <si>
    <t>Raum aktiv? Ja/ Nein</t>
  </si>
  <si>
    <t>KALKULATION Unterhaltsreinigung Schulen und Sporthallen</t>
  </si>
  <si>
    <t>A1</t>
  </si>
  <si>
    <t>E1</t>
  </si>
  <si>
    <t>Objekt:</t>
  </si>
  <si>
    <t>Kalkulation gültig ab:</t>
  </si>
  <si>
    <t>Letzte Bearbeitung der Raumdaten am:</t>
  </si>
  <si>
    <t>Ø Leistungswert (ohne WC-Reinigung und Ferienstunden)</t>
  </si>
  <si>
    <t>pro Tag:</t>
  </si>
  <si>
    <t>pro Woche:</t>
  </si>
  <si>
    <t>pro Jahr:</t>
  </si>
  <si>
    <t>UNTERHALTSREINIGUNG</t>
  </si>
  <si>
    <t>Gelbe Felder = durch den Bieter auszufüllen</t>
  </si>
  <si>
    <t>Stand: (MM.JJJJ)</t>
  </si>
  <si>
    <t>Kostenübersicht auf Basis des SVS zum Vertragsbeginn:</t>
  </si>
  <si>
    <t>Angaben zu den Reinigungszeiten:</t>
  </si>
  <si>
    <t>Abrechnungsstunden intern LHH, OE 18.7:</t>
  </si>
  <si>
    <t>E2</t>
  </si>
  <si>
    <t>E3</t>
  </si>
  <si>
    <t>E4</t>
  </si>
  <si>
    <t>Treppen im Erdgeschoss bis 1. OG und Aufzüge mit Tür und Kabine</t>
  </si>
  <si>
    <r>
      <t>Schüleraufenthalt:</t>
    </r>
    <r>
      <rPr>
        <sz val="10"/>
        <rFont val="Arial"/>
        <family val="2"/>
      </rPr>
      <t xml:space="preserve"> Freizeitbereiche, Pausenhallen, Aufenthaltsräume</t>
    </r>
  </si>
  <si>
    <t>G1</t>
  </si>
  <si>
    <t>G1A</t>
  </si>
  <si>
    <t>G2</t>
  </si>
  <si>
    <t>Umkleideräume</t>
  </si>
  <si>
    <t>H1</t>
  </si>
  <si>
    <t>H2</t>
  </si>
  <si>
    <t>I1</t>
  </si>
  <si>
    <t>I2</t>
  </si>
  <si>
    <r>
      <t xml:space="preserve">Mensa: </t>
    </r>
    <r>
      <rPr>
        <sz val="10"/>
        <rFont val="Arial"/>
        <family val="2"/>
      </rPr>
      <t>Speiseräume in der Mensa</t>
    </r>
  </si>
  <si>
    <r>
      <t xml:space="preserve">Küchenbereiche/Sozialräume: </t>
    </r>
    <r>
      <rPr>
        <sz val="10"/>
        <rFont val="Arial"/>
        <family val="2"/>
      </rPr>
      <t>Teeküchen, Personalräume, Cafeterias, Speiseräume in Cafés, Vorratsräume, Müllräume und Erste-Hilfe-Raum</t>
    </r>
  </si>
  <si>
    <t>L2</t>
  </si>
  <si>
    <t>L1</t>
  </si>
  <si>
    <t>Sporthallen, Gymnastikräume</t>
  </si>
  <si>
    <t>Tribüne in Sporthallen oder Aula</t>
  </si>
  <si>
    <t>M</t>
  </si>
  <si>
    <t>Technikräume, selten genutzte Lager-/Abstellräume, sonstige Räume</t>
  </si>
  <si>
    <t>jrl. zweimal</t>
  </si>
  <si>
    <t>Verkehrsflächen ab 1. Obergeschoss und im Untergeschoss oder Keller</t>
  </si>
  <si>
    <t>A1_TR</t>
  </si>
  <si>
    <t>C1_TR</t>
  </si>
  <si>
    <t>€ netto</t>
  </si>
  <si>
    <t>€ brutto 19 %</t>
  </si>
  <si>
    <t>N</t>
  </si>
  <si>
    <t>Zeitwert Teilleistung/Ausführung</t>
  </si>
  <si>
    <t>Innenglas + Innen-Glastüren in m²:</t>
  </si>
  <si>
    <r>
      <t xml:space="preserve">Außenglas - normale Glasflächen in m² </t>
    </r>
    <r>
      <rPr>
        <sz val="10"/>
        <rFont val="Arial"/>
        <family val="2"/>
      </rPr>
      <t>(Fenster, Türen, Glaswände):</t>
    </r>
  </si>
  <si>
    <t>Außenglas, spezielle Glasflächen in m²:</t>
  </si>
  <si>
    <r>
      <t xml:space="preserve">Art der speziellen Glasflächen </t>
    </r>
    <r>
      <rPr>
        <sz val="10"/>
        <rFont val="Arial"/>
        <family val="2"/>
      </rPr>
      <t>(Nummer angeben):</t>
    </r>
  </si>
  <si>
    <r>
      <t xml:space="preserve">Unterrichtsräume: </t>
    </r>
    <r>
      <rPr>
        <b/>
        <u/>
        <sz val="10"/>
        <color rgb="FFFF0000"/>
        <rFont val="Arial"/>
        <family val="2"/>
      </rPr>
      <t>Teilleistung</t>
    </r>
    <r>
      <rPr>
        <sz val="10"/>
        <rFont val="Arial"/>
        <family val="2"/>
      </rPr>
      <t xml:space="preserve"> Abfallentsorgung und Waschbecken-Reinigung inkl. Waschbereich </t>
    </r>
    <r>
      <rPr>
        <b/>
        <sz val="10"/>
        <color rgb="FFFF0000"/>
        <rFont val="Arial"/>
        <family val="2"/>
      </rPr>
      <t xml:space="preserve">--&gt; hier die Zeit in Std. (Dezimalzahl dreistellig) pro Ausführung in 1 Raum; </t>
    </r>
    <r>
      <rPr>
        <b/>
        <sz val="11"/>
        <color rgb="FFFF0000"/>
        <rFont val="Arial"/>
        <family val="2"/>
      </rPr>
      <t>Format: 0,000</t>
    </r>
  </si>
  <si>
    <r>
      <t xml:space="preserve">Verwaltung: </t>
    </r>
    <r>
      <rPr>
        <b/>
        <u/>
        <sz val="10"/>
        <color rgb="FFFF0000"/>
        <rFont val="Arial"/>
        <family val="2"/>
      </rPr>
      <t>Teilleistung</t>
    </r>
    <r>
      <rPr>
        <sz val="10"/>
        <rFont val="Arial"/>
        <family val="2"/>
      </rPr>
      <t xml:space="preserve"> Abfallentsorgung und Waschbecken-Reinigung inkl. Waschbereich </t>
    </r>
    <r>
      <rPr>
        <b/>
        <sz val="10"/>
        <color rgb="FFFF0000"/>
        <rFont val="Arial"/>
        <family val="2"/>
      </rPr>
      <t xml:space="preserve">--&gt; hier die Zeit in Std. (Dezimalzahl dreistellig) pro Ausführung in 1 Raum; </t>
    </r>
    <r>
      <rPr>
        <b/>
        <sz val="11"/>
        <color rgb="FFFF0000"/>
        <rFont val="Arial"/>
        <family val="2"/>
      </rPr>
      <t>Format: 0,000</t>
    </r>
  </si>
  <si>
    <t>Intervall</t>
  </si>
  <si>
    <t>Durchführungen
 im Jahr (ohne Ferien):</t>
  </si>
  <si>
    <t>Voll-Reini-gungen 
im Jahr</t>
  </si>
  <si>
    <t>GLASDATEN (lichtes Baumaß):</t>
  </si>
  <si>
    <r>
      <t xml:space="preserve">Aula, </t>
    </r>
    <r>
      <rPr>
        <sz val="10"/>
        <rFont val="Arial"/>
        <family val="2"/>
      </rPr>
      <t>wenn diese auch als Flur/Durchgang/Pausenraum genutzt wird; mit dazugehöriger Bühne</t>
    </r>
  </si>
  <si>
    <r>
      <t>Verkehrsflächen im Erdgeschoss:</t>
    </r>
    <r>
      <rPr>
        <sz val="10"/>
        <rFont val="Arial"/>
        <family val="2"/>
      </rPr>
      <t xml:space="preserve"> Flure, Eingangsbereich, Foyer, Verkehrswege, Pausenhallen</t>
    </r>
  </si>
  <si>
    <t>Reinigungsleistungen in den Ferien werden separat per Rechnung stunden- und tagesgenau abgerechnet. Stundenkontingent beachten!</t>
  </si>
  <si>
    <t>Revier-Nr.</t>
  </si>
  <si>
    <r>
      <rPr>
        <b/>
        <i/>
        <sz val="10"/>
        <color rgb="FF7030A0"/>
        <rFont val="Arial"/>
        <family val="2"/>
      </rPr>
      <t>Vollreinigung 3x und Teilreinigung 2x:</t>
    </r>
    <r>
      <rPr>
        <b/>
        <sz val="10"/>
        <color rgb="FF7030A0"/>
        <rFont val="Arial"/>
        <family val="2"/>
      </rPr>
      <t xml:space="preserve"> </t>
    </r>
    <r>
      <rPr>
        <b/>
        <sz val="10"/>
        <rFont val="Arial"/>
        <family val="2"/>
      </rPr>
      <t xml:space="preserve">Gruppenräume hoch frequentiert z.B. </t>
    </r>
    <r>
      <rPr>
        <sz val="10"/>
        <rFont val="Arial"/>
        <family val="2"/>
      </rPr>
      <t>Therapieräume, Inklusionsräume, Doppelnutzung</t>
    </r>
  </si>
  <si>
    <t>B</t>
  </si>
  <si>
    <r>
      <t xml:space="preserve">Nebenräume: </t>
    </r>
    <r>
      <rPr>
        <sz val="10"/>
        <rFont val="Arial"/>
        <family val="2"/>
      </rPr>
      <t>Regieräume, Kopierräume, Vorbereitungsräume, Sammlungen, Lehrmittelräume</t>
    </r>
  </si>
  <si>
    <r>
      <t>Vollreinigung Verwaltung:</t>
    </r>
    <r>
      <rPr>
        <sz val="10"/>
        <rFont val="Arial"/>
        <family val="2"/>
      </rPr>
      <t xml:space="preserve"> Lehrerzimmer, Büros, Sekretariate, Hausmeisterdienstzimmer, Besprechungsräume, Beratungsräume,  Garderoben, Bibliotheken</t>
    </r>
  </si>
  <si>
    <t>Vertragslaufzeit:</t>
  </si>
  <si>
    <r>
      <t xml:space="preserve">pro Jahr </t>
    </r>
    <r>
      <rPr>
        <b/>
        <sz val="12"/>
        <color rgb="FFFF0000"/>
        <rFont val="Arial"/>
        <family val="2"/>
      </rPr>
      <t>netto</t>
    </r>
  </si>
  <si>
    <r>
      <t xml:space="preserve">pro Jahr </t>
    </r>
    <r>
      <rPr>
        <b/>
        <sz val="12"/>
        <color rgb="FFFF0000"/>
        <rFont val="Arial"/>
        <family val="2"/>
      </rPr>
      <t>inkl. 19 % MwSt.</t>
    </r>
  </si>
  <si>
    <r>
      <t>Vollreinigung Unterrichtsräume:</t>
    </r>
    <r>
      <rPr>
        <sz val="10"/>
        <rFont val="Arial"/>
        <family val="2"/>
      </rPr>
      <t xml:space="preserve"> Fachräume, Werkräume, Computerräume, Gruppenräume, Differenzierungsräume</t>
    </r>
  </si>
  <si>
    <t>Obergrenze für Ø Leistungswert:*</t>
  </si>
  <si>
    <t>Bieter:</t>
  </si>
  <si>
    <t>Vergabe-Nr.:</t>
  </si>
  <si>
    <t>An den Bieter: Bitte füllen Sie die gelb markierten Felder aus.</t>
  </si>
  <si>
    <t>Informationen zur Kalkulation:</t>
  </si>
  <si>
    <t>Urlaubstage</t>
  </si>
  <si>
    <t>tarifliche Arbeitsfreistellung</t>
  </si>
  <si>
    <t>Arbeitsunfähigkeitstage</t>
  </si>
  <si>
    <t>Schulungstage</t>
  </si>
  <si>
    <t>Produktive Arbeitstage:</t>
  </si>
  <si>
    <t>voll Sozialversicherungs-pflichtige Beschäftigte</t>
  </si>
  <si>
    <t>Midijobber</t>
  </si>
  <si>
    <t>Geringfügig Beschäftigte (Minijobber)</t>
  </si>
  <si>
    <t>%</t>
  </si>
  <si>
    <t>€</t>
  </si>
  <si>
    <t>1.00</t>
  </si>
  <si>
    <t>Produktivlohn</t>
  </si>
  <si>
    <t>2.00</t>
  </si>
  <si>
    <t>Lohngebundene Kosten</t>
  </si>
  <si>
    <t>Aufschlag auf produktiven
Stundenlohn</t>
  </si>
  <si>
    <t>2.10</t>
  </si>
  <si>
    <t>Sozialversicherungsbeiträge</t>
  </si>
  <si>
    <t>2.11</t>
  </si>
  <si>
    <t>Krankenversicherung (all. Beitragssatz + Zusatzbeitrag)</t>
  </si>
  <si>
    <t>2.12</t>
  </si>
  <si>
    <t>Rentenversicherung</t>
  </si>
  <si>
    <t>2.13</t>
  </si>
  <si>
    <t>Arbeitslosenversicherung</t>
  </si>
  <si>
    <t>-</t>
  </si>
  <si>
    <t>2.14</t>
  </si>
  <si>
    <t>Pflegeversicherung</t>
  </si>
  <si>
    <t>2.15</t>
  </si>
  <si>
    <t>U2 Mutterschaftsaufwendungen</t>
  </si>
  <si>
    <t>2.16</t>
  </si>
  <si>
    <t>U3 Insolvenzgeldumlage</t>
  </si>
  <si>
    <t>2.17</t>
  </si>
  <si>
    <t>Gesetzliche Unfallversicherung</t>
  </si>
  <si>
    <t>Zwischensumme 2.11 - 2.17</t>
  </si>
  <si>
    <t>2.20</t>
  </si>
  <si>
    <t>Soziallöhne</t>
  </si>
  <si>
    <t>2.21</t>
  </si>
  <si>
    <t>Gesetzliche Feiertage</t>
  </si>
  <si>
    <t>Sozialversicherung auf 2.21</t>
  </si>
  <si>
    <t>2.22</t>
  </si>
  <si>
    <t>Urlaubsentgelt</t>
  </si>
  <si>
    <t>Sozialversicherung auf 2.22</t>
  </si>
  <si>
    <t>2.23</t>
  </si>
  <si>
    <t>Arbeitsfreistellung</t>
  </si>
  <si>
    <t>Sozialversicherung auf 2.23</t>
  </si>
  <si>
    <t>2.24</t>
  </si>
  <si>
    <t>Entgeltfortzahlung im Krankheitsfall</t>
  </si>
  <si>
    <t>Sozialversicherung auf 2.24</t>
  </si>
  <si>
    <t>2.25</t>
  </si>
  <si>
    <t>Zusätzliches Urlaubsgeld</t>
  </si>
  <si>
    <t>Sozialversicherung auf 2.25</t>
  </si>
  <si>
    <t>Zwischensumme Soziallöhne und SV-Beiträge (2.21-2.25)</t>
  </si>
  <si>
    <t>Summe Sozialversicherungsbeiträge und Soziallöhne</t>
  </si>
  <si>
    <t>2.30</t>
  </si>
  <si>
    <t>zusätzliche lohngebundene Kosten</t>
  </si>
  <si>
    <t>2.31</t>
  </si>
  <si>
    <t>Haftpflichtversicherung</t>
  </si>
  <si>
    <t>2.32</t>
  </si>
  <si>
    <t>sonstige Personalkosten (Arbeitskleidung etc.)</t>
  </si>
  <si>
    <t>Summe der lohngebundenen Kosten (2.10 - 2.32)</t>
  </si>
  <si>
    <t>3.00</t>
  </si>
  <si>
    <t>Sonstige auftragsbezogene Kosten</t>
  </si>
  <si>
    <t>3.10</t>
  </si>
  <si>
    <t>Löhne für Aufsichten/Vorarbeiter inkl. Sozialer Folgekosten</t>
  </si>
  <si>
    <t>3.20</t>
  </si>
  <si>
    <t>Fahrtkostenzuschuss</t>
  </si>
  <si>
    <t>3.30</t>
  </si>
  <si>
    <t>Fertigungsmaterial, Maschinen, Geräte, Afa, etc.</t>
  </si>
  <si>
    <t>3.40</t>
  </si>
  <si>
    <t>Sondereinzelkosten</t>
  </si>
  <si>
    <t>Zwischensumme sonstige auftragsbezogene Kosten (3.10 - 3.40)</t>
  </si>
  <si>
    <t>4.00</t>
  </si>
  <si>
    <t>Unternehmensbezogene Kosten</t>
  </si>
  <si>
    <t>4.10</t>
  </si>
  <si>
    <t>Gehälter</t>
  </si>
  <si>
    <t>4.11</t>
  </si>
  <si>
    <t>Gehälter Technische Angestellte, incl. Lohnfolgekosten</t>
  </si>
  <si>
    <t>4.12</t>
  </si>
  <si>
    <t>Gehälter Kaufmännische Angestellte, inkl. Lohnfolgekosten</t>
  </si>
  <si>
    <t>4.20</t>
  </si>
  <si>
    <t>Fuhrparkkosten</t>
  </si>
  <si>
    <t>4.30</t>
  </si>
  <si>
    <t>Fertigungshilfskosten</t>
  </si>
  <si>
    <t>4.31</t>
  </si>
  <si>
    <t>Löhne Hilfsdienste, incl. Lohnfolgekosten</t>
  </si>
  <si>
    <t>4.32</t>
  </si>
  <si>
    <t>Sonstige Betriebskosten</t>
  </si>
  <si>
    <t>4.40</t>
  </si>
  <si>
    <t>Schwerbehindertenabgabe</t>
  </si>
  <si>
    <t>4.50</t>
  </si>
  <si>
    <t>Sonstige Verwaltungskosten</t>
  </si>
  <si>
    <t>4.60</t>
  </si>
  <si>
    <t>Betriebsratskosten</t>
  </si>
  <si>
    <t>4.70</t>
  </si>
  <si>
    <t>Sonstige Kosten, (z.B. Verbandsbeiträge, Zertifizierung, etc.)</t>
  </si>
  <si>
    <t>4.80</t>
  </si>
  <si>
    <t>Vorfinanzierung Sozialversicherungsbeiträge</t>
  </si>
  <si>
    <t>Zwischensumme unternehmensbezogene Kosten (4.10 - 4.80)</t>
  </si>
  <si>
    <t>5.00</t>
  </si>
  <si>
    <t>Selbstkosten (Summe 1.00 bis 4.80)</t>
  </si>
  <si>
    <t>6.00</t>
  </si>
  <si>
    <t>7.00</t>
  </si>
  <si>
    <r>
      <t>Lohnkostenanteil</t>
    </r>
    <r>
      <rPr>
        <b/>
        <sz val="10"/>
        <rFont val="Arial"/>
        <family val="2"/>
      </rPr>
      <t xml:space="preserve"> (Lohn+lohngeb. Kosten inkl. Ziff. 3.10, 4.11, 4.12, 4.31):</t>
    </r>
  </si>
  <si>
    <r>
      <t xml:space="preserve">Anteil der Mitarbeiter pro Beschäftigungsform in % </t>
    </r>
    <r>
      <rPr>
        <b/>
        <sz val="12"/>
        <color rgb="FFFF0000"/>
        <rFont val="Arial"/>
        <family val="2"/>
      </rPr>
      <t>(Summe muss 100 % ergeben!)</t>
    </r>
  </si>
  <si>
    <r>
      <t xml:space="preserve">Stundenverrechnungssatz </t>
    </r>
    <r>
      <rPr>
        <b/>
        <sz val="11"/>
        <rFont val="Arial"/>
        <family val="2"/>
      </rPr>
      <t>(bei Mischsatz-Anwendung):</t>
    </r>
  </si>
  <si>
    <r>
      <t>Kalkulationszuschlag</t>
    </r>
    <r>
      <rPr>
        <b/>
        <sz val="11"/>
        <rFont val="Arial"/>
        <family val="2"/>
      </rPr>
      <t xml:space="preserve"> (bei Mischsatz-Anwendung):</t>
    </r>
  </si>
  <si>
    <r>
      <t xml:space="preserve">Gesamtauftragswert: </t>
    </r>
    <r>
      <rPr>
        <i/>
        <sz val="11"/>
        <rFont val="Arial"/>
        <family val="2"/>
      </rPr>
      <t>(Preis pro Jahr x Laufzeit in Jahren)</t>
    </r>
  </si>
  <si>
    <r>
      <rPr>
        <b/>
        <sz val="10"/>
        <color rgb="FF7030A0"/>
        <rFont val="Arial"/>
        <family val="2"/>
      </rPr>
      <t xml:space="preserve">Vollreinigung 2,5x und Teilreinigung 2,5 x: </t>
    </r>
    <r>
      <rPr>
        <b/>
        <sz val="10"/>
        <rFont val="Arial"/>
        <family val="2"/>
      </rPr>
      <t>Treppen Keller und ab 1. OG und Aufzugstür auf den Etagen</t>
    </r>
  </si>
  <si>
    <r>
      <t xml:space="preserve">Aula, Bühne und Nebenräume, </t>
    </r>
    <r>
      <rPr>
        <sz val="10"/>
        <rFont val="Arial"/>
        <family val="2"/>
      </rPr>
      <t>wenn es sich um einen abschließbaren Raum handelt</t>
    </r>
  </si>
  <si>
    <t>Verrechenbare Arbeitstage:</t>
  </si>
  <si>
    <t>Kalkulationszuschlag:</t>
  </si>
  <si>
    <t>Stundenverrechnungssatz (SVS) an Werktagen</t>
  </si>
  <si>
    <t>Optionale Mischkalkulation des SVS  bei  unterschiedlichen Beschäftigungsverhältnissen (voll sozialversicherungspflichtig/Minijob/Midijob)</t>
  </si>
  <si>
    <r>
      <t xml:space="preserve">Sanitärbereiche mit Zwischenreinigung am Vormittag: </t>
    </r>
    <r>
      <rPr>
        <sz val="10"/>
        <rFont val="Arial"/>
        <family val="2"/>
      </rPr>
      <t>Schüler-WCs</t>
    </r>
  </si>
  <si>
    <t>Kosten für Unterhaltsreinigung im Schulbetrieb inklusive WC-Reinigung vormittags:</t>
  </si>
  <si>
    <t>2x täglich</t>
  </si>
  <si>
    <r>
      <t>Lagerräume,</t>
    </r>
    <r>
      <rPr>
        <sz val="10"/>
        <rFont val="Arial"/>
        <family val="2"/>
      </rPr>
      <t xml:space="preserve"> Abstellräume, Archive, Geräteräume in Sporthallen, Pumiräume</t>
    </r>
  </si>
  <si>
    <t>Leistungswert in m²/h</t>
  </si>
  <si>
    <t>INFORMATIV: Davon nur Stunden für Leistung "zusätzliche WC-Reinigung" (Vormittags):</t>
  </si>
  <si>
    <t>Kalkulation des Stundenverrechnungssatzes</t>
  </si>
  <si>
    <t>Kalkulation für Objekte ohne Schulferien oder besondere Schließzeiten/durchgehende Beschäftigung im ganzen Jahr.</t>
  </si>
  <si>
    <t xml:space="preserve">Kalkulation für Objekte mit Schulferien oder besondere Schließzeiten, wenn das Personal nicht durchgehend auch in den Schließzeiten beschäftigt ist. </t>
  </si>
  <si>
    <r>
      <t>SUMME aller Kostenpositionen pro Jahr                             ( =</t>
    </r>
    <r>
      <rPr>
        <b/>
        <sz val="11"/>
        <color rgb="FFFF0000"/>
        <rFont val="Arial"/>
        <family val="2"/>
      </rPr>
      <t xml:space="preserve"> ANGEBOTSPREIS</t>
    </r>
    <r>
      <rPr>
        <b/>
        <sz val="11"/>
        <rFont val="Arial"/>
        <family val="2"/>
      </rPr>
      <t xml:space="preserve"> </t>
    </r>
    <r>
      <rPr>
        <b/>
        <sz val="10"/>
        <rFont val="Arial"/>
        <family val="2"/>
      </rPr>
      <t>zum Vertragsbeginn)</t>
    </r>
  </si>
  <si>
    <t>Kosten für die 10 Tage Ferienreinigung:</t>
  </si>
  <si>
    <t>G1D</t>
  </si>
  <si>
    <t>Duschen in Sporthallen</t>
  </si>
  <si>
    <r>
      <t xml:space="preserve">Sanitärbereiche ohne Zwischenreinigung: </t>
    </r>
    <r>
      <rPr>
        <sz val="10"/>
        <rFont val="Arial"/>
        <family val="2"/>
      </rPr>
      <t>Personal-WC, Waschräume, Therapieräume, Pflegeräume, Duschkabinen</t>
    </r>
  </si>
  <si>
    <t>Lehrküchen, Schülerküchen</t>
  </si>
  <si>
    <t>Wochenanzahl für die Kalkulation des Preises für Unterhaltsreinigung:</t>
  </si>
  <si>
    <r>
      <t xml:space="preserve">Gewerbesteuer </t>
    </r>
    <r>
      <rPr>
        <b/>
        <sz val="10"/>
        <color rgb="FF0070C0"/>
        <rFont val="Arial"/>
        <family val="2"/>
      </rPr>
      <t>auf die Selbstkosten</t>
    </r>
  </si>
  <si>
    <r>
      <t xml:space="preserve">Wagnis- / Gewinnaufschlag </t>
    </r>
    <r>
      <rPr>
        <b/>
        <sz val="10"/>
        <color rgb="FF0070C0"/>
        <rFont val="Arial"/>
        <family val="2"/>
      </rPr>
      <t>auf die Selbstkosten</t>
    </r>
  </si>
  <si>
    <t>Reinigungstage pro Woche im Objekt:</t>
  </si>
  <si>
    <t>01.2026</t>
  </si>
  <si>
    <t>Reinigungstage pro Jahr im Objekt in der Schulzeit (ohne Ferienreinigungsleistungen):</t>
  </si>
  <si>
    <t>Reini-gungs-turnus/Woche Vollreinigung</t>
  </si>
  <si>
    <t>Reini-gungs-turnus/Woche Teilreinigung</t>
  </si>
  <si>
    <t>VollR-/TeilR. täglich im Wechsel</t>
  </si>
  <si>
    <t>Bitte geben Sie Ihre Preise für Unterhaltsreinigung in € ohne MwSt. an:</t>
  </si>
  <si>
    <t>INFORMATIV: Davon Stunden für die Leistung "Unterhaltsreinigung ohne WC-Zwischenreinigung":</t>
  </si>
  <si>
    <t>Ø pro Woche:</t>
  </si>
  <si>
    <t>Ø pro Tag:</t>
  </si>
  <si>
    <r>
      <rPr>
        <b/>
        <sz val="11"/>
        <rFont val="Arial"/>
        <family val="2"/>
      </rPr>
      <t>Stundenverrechnungssatz (SVS)</t>
    </r>
    <r>
      <rPr>
        <b/>
        <sz val="10"/>
        <rFont val="Arial"/>
        <family val="2"/>
      </rPr>
      <t xml:space="preserve"> in € ohne MwSt. für alle Leistungen (Unterhaltsreinigung mit WC-Zwischenreinigung, alle Ferienleistungen)</t>
    </r>
  </si>
  <si>
    <r>
      <t xml:space="preserve">Reinigungstage </t>
    </r>
    <r>
      <rPr>
        <i/>
        <sz val="10"/>
        <rFont val="Arial"/>
        <family val="2"/>
      </rPr>
      <t>(optional ausfüllen)</t>
    </r>
  </si>
  <si>
    <r>
      <t xml:space="preserve">Preisobergrenze </t>
    </r>
    <r>
      <rPr>
        <b/>
        <sz val="10"/>
        <rFont val="Arial"/>
        <family val="2"/>
      </rPr>
      <t xml:space="preserve">(wird durch die AG festgelegt): </t>
    </r>
    <r>
      <rPr>
        <sz val="11"/>
        <rFont val="Arial"/>
        <family val="2"/>
      </rPr>
      <t>Summe aller Kostenpositionen pro Jahr:</t>
    </r>
  </si>
  <si>
    <t>Preisangaben für Abrechnung:</t>
  </si>
  <si>
    <t>Informativ: Unterhaltsreinigung inkl. WC-R. pro Tag:</t>
  </si>
  <si>
    <t>Unterhaltsreinigung inkl. Zwischenreinigung WCs:</t>
  </si>
  <si>
    <t>10 Tage Ferienreinigung: Abrechnung tagesgenau</t>
  </si>
  <si>
    <t>Kostenpositionen:</t>
  </si>
  <si>
    <r>
      <t xml:space="preserve">Preis für die Unterhaltsreinigung </t>
    </r>
    <r>
      <rPr>
        <b/>
        <sz val="10"/>
        <rFont val="Arial"/>
        <family val="2"/>
      </rPr>
      <t>pro Monat:</t>
    </r>
    <r>
      <rPr>
        <sz val="10"/>
        <rFont val="Arial"/>
        <family val="2"/>
      </rPr>
      <t xml:space="preserve"> </t>
    </r>
    <r>
      <rPr>
        <b/>
        <sz val="10"/>
        <color rgb="FF0066FF"/>
        <rFont val="Arial"/>
        <family val="2"/>
      </rPr>
      <t>(=Rechnungsbetrag)</t>
    </r>
  </si>
  <si>
    <r>
      <t xml:space="preserve">Preis für die Ferienreinigung pro Tag:  </t>
    </r>
    <r>
      <rPr>
        <b/>
        <sz val="10"/>
        <color rgb="FF0066FF"/>
        <rFont val="Arial"/>
        <family val="2"/>
      </rPr>
      <t>(=Rechnungsbetrag)</t>
    </r>
  </si>
  <si>
    <r>
      <t xml:space="preserve">Ø Leistungswert </t>
    </r>
    <r>
      <rPr>
        <b/>
        <u/>
        <sz val="11"/>
        <color rgb="FF0070C0"/>
        <rFont val="Arial"/>
        <family val="2"/>
      </rPr>
      <t>für Angebotswertung laut Firmenkalkulation:</t>
    </r>
    <r>
      <rPr>
        <sz val="10"/>
        <rFont val="Arial"/>
        <family val="2"/>
      </rPr>
      <t xml:space="preserve"> (mit WC-Reinigung, ohne Ferien-Leistungen)</t>
    </r>
  </si>
  <si>
    <t>* Bei Überschreitung der Obergrenze = 0 Punkte für das Wertungskriterum "Leistungswert"</t>
  </si>
  <si>
    <r>
      <t xml:space="preserve">Reinigungsstunden für die Unterhaltsreinigung in der Schulzeit inklusive zusätzliche WC-Reinigung: </t>
    </r>
    <r>
      <rPr>
        <i/>
        <sz val="10"/>
        <rFont val="Arial"/>
        <family val="2"/>
      </rPr>
      <t>(verbindlich für die Firma/Stundenbindung)</t>
    </r>
  </si>
  <si>
    <r>
      <t>Reinigungsstunden für die Ferienreinigung (10 Tage pro Jahr):</t>
    </r>
    <r>
      <rPr>
        <i/>
        <sz val="10"/>
        <rFont val="Arial"/>
        <family val="2"/>
      </rPr>
      <t xml:space="preserve"> (verbindlich für die Firma/Stundenbindung)</t>
    </r>
  </si>
  <si>
    <t>Zusätzliche Urlaubstage (optional, wenn vorgesehen):</t>
  </si>
  <si>
    <t>Urlaubstage tariflich vorgeschrieben:</t>
  </si>
  <si>
    <t>entspricht im Ø 189,33 Schultagen, 10 Ferien-Reinigungstagen und (max) 45 Tagen für Ferien-Sonderreinigung im Bedarfsfall</t>
  </si>
  <si>
    <t>GS Käthe-Paulus-Schule</t>
  </si>
  <si>
    <t>1727</t>
  </si>
  <si>
    <t>Käthe-Paulus-Platz 1</t>
  </si>
  <si>
    <t>siehe Ausschreibungsunterlagen</t>
  </si>
  <si>
    <t>UG</t>
  </si>
  <si>
    <t>Tiefgarage</t>
  </si>
  <si>
    <t>A.-1.05</t>
  </si>
  <si>
    <t>Einfahrt/Rampe Tiefgarage</t>
  </si>
  <si>
    <t>Nein</t>
  </si>
  <si>
    <t>40.06.164</t>
  </si>
  <si>
    <t>Schule/JZ/Vereine</t>
  </si>
  <si>
    <t>F9</t>
  </si>
  <si>
    <t>A.-1.04.1</t>
  </si>
  <si>
    <t>Tiefgarage Fahrzeugabstellfläche</t>
  </si>
  <si>
    <t>A.-1.01</t>
  </si>
  <si>
    <t>Serverraum</t>
  </si>
  <si>
    <t>F3</t>
  </si>
  <si>
    <t>A.-1.02</t>
  </si>
  <si>
    <t>Technikraum</t>
  </si>
  <si>
    <t>F4</t>
  </si>
  <si>
    <t>A.-1.03</t>
  </si>
  <si>
    <t>Technik/ZBV</t>
  </si>
  <si>
    <t>B.-1.F1</t>
  </si>
  <si>
    <t>Flur zur Treppe/Schleuse</t>
  </si>
  <si>
    <t>Ja</t>
  </si>
  <si>
    <t>F8</t>
  </si>
  <si>
    <t>B.-1.T1</t>
  </si>
  <si>
    <t>TRH1/NG</t>
  </si>
  <si>
    <t>Treppenhaus 1: UG-&gt;EG</t>
  </si>
  <si>
    <t>B.-1.A1</t>
  </si>
  <si>
    <t>Aufzug 1</t>
  </si>
  <si>
    <t>Aufzug 1 (Tür)</t>
  </si>
  <si>
    <t>F1</t>
  </si>
  <si>
    <t>EG</t>
  </si>
  <si>
    <t>Sporthalle</t>
  </si>
  <si>
    <t>A.0.11</t>
  </si>
  <si>
    <t>Technik</t>
  </si>
  <si>
    <t>Schule</t>
  </si>
  <si>
    <t>F4.1</t>
  </si>
  <si>
    <t>A.0.F1</t>
  </si>
  <si>
    <t>Eingangshalle/Foyer Sportgebäude</t>
  </si>
  <si>
    <t>F8/F5</t>
  </si>
  <si>
    <t>A.0.01</t>
  </si>
  <si>
    <t>Technik: Zentrale BMA</t>
  </si>
  <si>
    <t>F4.1S</t>
  </si>
  <si>
    <t>A.0.02</t>
  </si>
  <si>
    <t>WC barrierefrei Damen</t>
  </si>
  <si>
    <t>F2.1</t>
  </si>
  <si>
    <t>A.0.03</t>
  </si>
  <si>
    <t>WC barrierefrei Herren</t>
  </si>
  <si>
    <t>A.0.F2</t>
  </si>
  <si>
    <t>Flur vor Nebenräumen/zur Halle</t>
  </si>
  <si>
    <t>F1/F5</t>
  </si>
  <si>
    <t>A.0.10</t>
  </si>
  <si>
    <t>Büro/Hauswart*in</t>
  </si>
  <si>
    <t>A.0.09</t>
  </si>
  <si>
    <t>Pumi/Lager Gebäudereinigung</t>
  </si>
  <si>
    <t>F2</t>
  </si>
  <si>
    <t>A.0.08</t>
  </si>
  <si>
    <t xml:space="preserve">Umkleide Jungen </t>
  </si>
  <si>
    <t>A.0.08.2</t>
  </si>
  <si>
    <t>Dusche Jungen  (in Umkleide)</t>
  </si>
  <si>
    <t>A.0.08.1</t>
  </si>
  <si>
    <t>WC Jungen (in Umkleide)</t>
  </si>
  <si>
    <t>A.0.07</t>
  </si>
  <si>
    <t>Sanitätsraum</t>
  </si>
  <si>
    <t>A.0.04</t>
  </si>
  <si>
    <t>Umkleide Mädchen mit 2 Waschbecken</t>
  </si>
  <si>
    <t>A.0.04.2</t>
  </si>
  <si>
    <t>Dusche Mädchen (in Umkleide)</t>
  </si>
  <si>
    <t>A.0.04.1</t>
  </si>
  <si>
    <t>WC Mädchen (in Umkleide)</t>
  </si>
  <si>
    <t>A.0.05</t>
  </si>
  <si>
    <t>Umkleide Lehrerkräfte/Vereine</t>
  </si>
  <si>
    <t>A.0.05.1</t>
  </si>
  <si>
    <t>WC Lehrkräfte/Vereine (in Umkleide)</t>
  </si>
  <si>
    <t>A.0.06</t>
  </si>
  <si>
    <t>F1.1</t>
  </si>
  <si>
    <t>A.0.06.1</t>
  </si>
  <si>
    <t>Geräteraum an der Sporthalle</t>
  </si>
  <si>
    <t>1.OG</t>
  </si>
  <si>
    <t>B.1.12</t>
  </si>
  <si>
    <t>Technik: Lüftung Sporthalle</t>
  </si>
  <si>
    <t>B.1.12.1</t>
  </si>
  <si>
    <t>Technik: Serverraum</t>
  </si>
  <si>
    <t>F1.2</t>
  </si>
  <si>
    <t>Eingangsbereich</t>
  </si>
  <si>
    <t>F.0.WF1</t>
  </si>
  <si>
    <t>Windfang/Haupteingang</t>
  </si>
  <si>
    <t>E.0.06</t>
  </si>
  <si>
    <t>E.0.T6</t>
  </si>
  <si>
    <t>Eingangshalle/Flur</t>
  </si>
  <si>
    <t>Treppenstufen in Eingangshalle</t>
  </si>
  <si>
    <t>E.0.01</t>
  </si>
  <si>
    <t>Büro Schulhausmeister*in</t>
  </si>
  <si>
    <t>E.0.02</t>
  </si>
  <si>
    <t>Lager/ZBV</t>
  </si>
  <si>
    <t>E.0.A3</t>
  </si>
  <si>
    <t>Aufzug 3</t>
  </si>
  <si>
    <t>Aufzug 3 (Tür+Kabine)/Rollstuhlaufzug</t>
  </si>
  <si>
    <t>TRH6/GS</t>
  </si>
  <si>
    <t>Treppenhaus 6: EG-&gt;1.OG im Eingangsbereich</t>
  </si>
  <si>
    <t>E.0.03</t>
  </si>
  <si>
    <t>WC barrierefrei</t>
  </si>
  <si>
    <t>Mensa</t>
  </si>
  <si>
    <t>E.0.04</t>
  </si>
  <si>
    <t>Mensa/Speiseraum</t>
  </si>
  <si>
    <t>F7/F2</t>
  </si>
  <si>
    <t>E.0.04.1</t>
  </si>
  <si>
    <t>Kinderküche/Lehrküche im Speiseraum</t>
  </si>
  <si>
    <t>E.0.05</t>
  </si>
  <si>
    <t>Flur</t>
  </si>
  <si>
    <t>E.0.05.7</t>
  </si>
  <si>
    <t>Spülküche</t>
  </si>
  <si>
    <t>E.0.05.6</t>
  </si>
  <si>
    <t>Küchenlager</t>
  </si>
  <si>
    <t>E.0.05.1</t>
  </si>
  <si>
    <t>Küche und Speiseausgabe</t>
  </si>
  <si>
    <t>E.0.05.2</t>
  </si>
  <si>
    <t>Flur mit Treppenstufen</t>
  </si>
  <si>
    <t>E.0.05.3</t>
  </si>
  <si>
    <t>Mülllager</t>
  </si>
  <si>
    <t>E.05.5</t>
  </si>
  <si>
    <t>Umkleide Mensapersonal</t>
  </si>
  <si>
    <t>WC Mensapersonal</t>
  </si>
  <si>
    <t>Aula</t>
  </si>
  <si>
    <t>D.0.01</t>
  </si>
  <si>
    <t>Foyer Eingangshalle</t>
  </si>
  <si>
    <t>D.0.02</t>
  </si>
  <si>
    <t>Garderobe</t>
  </si>
  <si>
    <t>D.0.06</t>
  </si>
  <si>
    <t>Regieraum</t>
  </si>
  <si>
    <t>D.0.03</t>
  </si>
  <si>
    <t>Aula (offener Raum)</t>
  </si>
  <si>
    <t>D.0.04</t>
  </si>
  <si>
    <t>Aula-Bühne</t>
  </si>
  <si>
    <t>ja</t>
  </si>
  <si>
    <t>C.0.27</t>
  </si>
  <si>
    <t>Bühnenerweiterung/Flur</t>
  </si>
  <si>
    <t>F7</t>
  </si>
  <si>
    <t>D.0.05</t>
  </si>
  <si>
    <t>Gruppenraum Ganztag/Mehrzweckraum</t>
  </si>
  <si>
    <t>Sozialräume/Technik</t>
  </si>
  <si>
    <t>C.0.T5</t>
  </si>
  <si>
    <t>Flur beim TRH5/Durchgang zur Lernlandschaft</t>
  </si>
  <si>
    <t>TRH5/GS</t>
  </si>
  <si>
    <t>Treppenhaus 5: EG-&gt;1.OG</t>
  </si>
  <si>
    <t>?</t>
  </si>
  <si>
    <t>C.0.01</t>
  </si>
  <si>
    <t>ZBV/Lager/Technik (Zugang im TRH5)</t>
  </si>
  <si>
    <t>C.0.A2</t>
  </si>
  <si>
    <t>Aufzug 2</t>
  </si>
  <si>
    <t>Aufzug 2 (Tür+Kabine)</t>
  </si>
  <si>
    <t>C.0.02</t>
  </si>
  <si>
    <t>Technik/Server</t>
  </si>
  <si>
    <t>C.0.02.1</t>
  </si>
  <si>
    <t>Techink ELT/UV (hinter Serverraum)</t>
  </si>
  <si>
    <t>C.0.26</t>
  </si>
  <si>
    <t>C.0.25</t>
  </si>
  <si>
    <t>WC Vorraum Mädchen</t>
  </si>
  <si>
    <t>C.0.25.1</t>
  </si>
  <si>
    <t>WC Mädchen</t>
  </si>
  <si>
    <t>C.0.F2</t>
  </si>
  <si>
    <t>C.0.13</t>
  </si>
  <si>
    <t>Laderaum E-Rollstühle</t>
  </si>
  <si>
    <t>C.0.14</t>
  </si>
  <si>
    <t>Sanitär/Pflegeraum</t>
  </si>
  <si>
    <t>C.0.15</t>
  </si>
  <si>
    <t>Therapieraum/Ergoraum</t>
  </si>
  <si>
    <t>C.0.16</t>
  </si>
  <si>
    <t>WC Vorraum Jungen</t>
  </si>
  <si>
    <t>C.0.16.1</t>
  </si>
  <si>
    <t>WC Jungen Teil 1</t>
  </si>
  <si>
    <t>C.0.16.2</t>
  </si>
  <si>
    <t>WC Jungen Teil 2</t>
  </si>
  <si>
    <t>C.0.F3</t>
  </si>
  <si>
    <t>Flur mit Rampe</t>
  </si>
  <si>
    <t>C.0.24</t>
  </si>
  <si>
    <t>Lager Hygieneartikel</t>
  </si>
  <si>
    <t>C.0.23</t>
  </si>
  <si>
    <t>C.0.22</t>
  </si>
  <si>
    <t>Umkleide Gebäudereinigung</t>
  </si>
  <si>
    <t>C.0.18</t>
  </si>
  <si>
    <t>Möbellager</t>
  </si>
  <si>
    <t>C.0.17</t>
  </si>
  <si>
    <t>Werkstatt Schulhausmeister*in</t>
  </si>
  <si>
    <t>C.0.F4</t>
  </si>
  <si>
    <t>Flur bei Technikräumen</t>
  </si>
  <si>
    <t>C.0.21</t>
  </si>
  <si>
    <t>Technik BMA</t>
  </si>
  <si>
    <t>C.0.21.1</t>
  </si>
  <si>
    <t>Technik ELA</t>
  </si>
  <si>
    <t>C.0.20</t>
  </si>
  <si>
    <t>Technik Server</t>
  </si>
  <si>
    <t>C.0.TR4.1</t>
  </si>
  <si>
    <t>Schulgarten-Lagerplatz</t>
  </si>
  <si>
    <t>C.0.19</t>
  </si>
  <si>
    <t>Technik Fernwärme</t>
  </si>
  <si>
    <t>C.0.19.2</t>
  </si>
  <si>
    <t>Technik Sibe</t>
  </si>
  <si>
    <t>C.0.19.1</t>
  </si>
  <si>
    <t>Technik HA</t>
  </si>
  <si>
    <t>Ganztagsbereich</t>
  </si>
  <si>
    <t>C.0.F1</t>
  </si>
  <si>
    <t>Flur/Lernlandschaft/Freizeitbereich</t>
  </si>
  <si>
    <t>C.0.F1.1</t>
  </si>
  <si>
    <t>Lerninsel 1 im Flur</t>
  </si>
  <si>
    <t>C.0.F1.2</t>
  </si>
  <si>
    <t>Lerninsel 2 im Flur</t>
  </si>
  <si>
    <t>C.0.F1.3</t>
  </si>
  <si>
    <t>Garderobe im Flur</t>
  </si>
  <si>
    <t>C.0.07</t>
  </si>
  <si>
    <t>Gruppenraum Ganztag</t>
  </si>
  <si>
    <t>C.0.07.1</t>
  </si>
  <si>
    <t>Lager am Gruppenraum</t>
  </si>
  <si>
    <t>C.0.08</t>
  </si>
  <si>
    <t>Klassenraum Werken/Kunst</t>
  </si>
  <si>
    <t>C.0.08.1</t>
  </si>
  <si>
    <t>Maschinenraum im Werkraum</t>
  </si>
  <si>
    <t>C.0.08.2</t>
  </si>
  <si>
    <t>Sammlung Werken/Kunst</t>
  </si>
  <si>
    <t>C.0.09</t>
  </si>
  <si>
    <t>Klassenraum Sprachlernklasse</t>
  </si>
  <si>
    <t>C.0.10</t>
  </si>
  <si>
    <t>Schülerbibliothek</t>
  </si>
  <si>
    <t>C.0.11</t>
  </si>
  <si>
    <t>Büro Ganztagspersonal</t>
  </si>
  <si>
    <t>C.0.12</t>
  </si>
  <si>
    <t>Klassenraum Musik</t>
  </si>
  <si>
    <t>C.0.12.1</t>
  </si>
  <si>
    <t>Sammlung Musik (Zugang im Klassenraum)</t>
  </si>
  <si>
    <t>C.0.03</t>
  </si>
  <si>
    <t>C.0.04</t>
  </si>
  <si>
    <t>WC Jungen</t>
  </si>
  <si>
    <t>C.0.05</t>
  </si>
  <si>
    <t>C.0.06</t>
  </si>
  <si>
    <t>Lager für Außenspielzeug</t>
  </si>
  <si>
    <t>Verwaltung</t>
  </si>
  <si>
    <t>E.1.T6</t>
  </si>
  <si>
    <t>Treppenhaus 6: Teilflur 1 im 1.OG, Zugang zur Verwaltung</t>
  </si>
  <si>
    <t>Treppenhaus 6: Teilflur 2 im 1.OG, Zugang zu den Clustern/Galerie</t>
  </si>
  <si>
    <t>E.1.A3</t>
  </si>
  <si>
    <t>Aufzug 3 (Tür)</t>
  </si>
  <si>
    <t>E.1.F2</t>
  </si>
  <si>
    <t>Flur Teil 1</t>
  </si>
  <si>
    <t>E.1.01</t>
  </si>
  <si>
    <t>Kopierraum/Lehrmittelraum</t>
  </si>
  <si>
    <t>F.1.11</t>
  </si>
  <si>
    <t>Archiv</t>
  </si>
  <si>
    <t>E.1.12</t>
  </si>
  <si>
    <t>F.1.2</t>
  </si>
  <si>
    <t>E.1.13</t>
  </si>
  <si>
    <t>WC Vorraum Damen Personal</t>
  </si>
  <si>
    <t>E.1.13.1</t>
  </si>
  <si>
    <t>WC Damen Personal</t>
  </si>
  <si>
    <t>E.1.14</t>
  </si>
  <si>
    <t>WC Vorraum Herren Personal</t>
  </si>
  <si>
    <t>E.1.14.1</t>
  </si>
  <si>
    <t>WC Herren Personal</t>
  </si>
  <si>
    <t>E.1.15</t>
  </si>
  <si>
    <t>Besprechungsraum/Büro</t>
  </si>
  <si>
    <t>E.1.20</t>
  </si>
  <si>
    <t>Technik ELT-UV</t>
  </si>
  <si>
    <t>E.1.16</t>
  </si>
  <si>
    <t>Lehrerzimmer/Büroarbeitsplätze</t>
  </si>
  <si>
    <t>E.1.16.2</t>
  </si>
  <si>
    <t>Teeküche im Lehrerzimmer</t>
  </si>
  <si>
    <t>E.1.16.1</t>
  </si>
  <si>
    <t>Garderobe im Lehrerzimmer</t>
  </si>
  <si>
    <t>E.1.17</t>
  </si>
  <si>
    <t>Aufenhaltsraum/Mitarbeiter*innen-Café</t>
  </si>
  <si>
    <t>E.1.F3</t>
  </si>
  <si>
    <t>Flur Teil 2</t>
  </si>
  <si>
    <t>E.1.19</t>
  </si>
  <si>
    <t>Technik: Lüftung Küche</t>
  </si>
  <si>
    <t>E.1.18</t>
  </si>
  <si>
    <t>Büro Schüler*innenvertretung</t>
  </si>
  <si>
    <t>E.1.F1</t>
  </si>
  <si>
    <t>Flur Teil 3 (bei Sekretariat/Schulleitung)</t>
  </si>
  <si>
    <t>Pantryküche im Flur</t>
  </si>
  <si>
    <t>E.1.02</t>
  </si>
  <si>
    <t>Büro Schulsozialarbeit</t>
  </si>
  <si>
    <t>E.1.03</t>
  </si>
  <si>
    <t>E.1.04</t>
  </si>
  <si>
    <t>E.1.05</t>
  </si>
  <si>
    <t>E.1.06</t>
  </si>
  <si>
    <t>Büro Schulleitung</t>
  </si>
  <si>
    <t>E.1.07</t>
  </si>
  <si>
    <t>Sekretariat</t>
  </si>
  <si>
    <t>E.1.08</t>
  </si>
  <si>
    <t>Büro stellv. Schulleitung</t>
  </si>
  <si>
    <t>E.1.09</t>
  </si>
  <si>
    <t>Krankenzimmer</t>
  </si>
  <si>
    <t>E.1.10</t>
  </si>
  <si>
    <t>Besprechung/Beratungsraum</t>
  </si>
  <si>
    <t>E.1.F4</t>
  </si>
  <si>
    <t>Galerie/Durchgang zu den Lernbereichen</t>
  </si>
  <si>
    <t>Cluster 1</t>
  </si>
  <si>
    <t>E.1.21</t>
  </si>
  <si>
    <t>Technik: Lüftung Aula</t>
  </si>
  <si>
    <t>E.1.21.1</t>
  </si>
  <si>
    <t>Technik: BOS (im Lüftungsraum)</t>
  </si>
  <si>
    <t>C.1.01</t>
  </si>
  <si>
    <t>C.1.T5</t>
  </si>
  <si>
    <t>Treppenhaus 5: 1.OG-&gt;2.OG</t>
  </si>
  <si>
    <t>C.1.A2</t>
  </si>
  <si>
    <t>Aufzug 2 (Tür)</t>
  </si>
  <si>
    <t>C.1.02</t>
  </si>
  <si>
    <t>C.1.F2</t>
  </si>
  <si>
    <t>C.1.F2.2</t>
  </si>
  <si>
    <t>Lerninsel 1 im Flur (Niesche)</t>
  </si>
  <si>
    <t>C.1.F2.4</t>
  </si>
  <si>
    <t>Lerninsel 2 im Flur (mitte)</t>
  </si>
  <si>
    <t>C.1.F2.3</t>
  </si>
  <si>
    <t>Lerninsel 3 im Flur (hinten)</t>
  </si>
  <si>
    <t>C.1.F2.1</t>
  </si>
  <si>
    <t>Garderobe im Lernflur vorne</t>
  </si>
  <si>
    <t>C.1.F2.7</t>
  </si>
  <si>
    <t>Garderobe 1 im Lernflur mitte</t>
  </si>
  <si>
    <t>C.1.F2.6</t>
  </si>
  <si>
    <t>Garderobe 2 im Lernflur mitte</t>
  </si>
  <si>
    <t>C.1.F2.5</t>
  </si>
  <si>
    <t>Garderobe im Lernflur hinten</t>
  </si>
  <si>
    <t>C.1.14</t>
  </si>
  <si>
    <t>Differenzierungsraum</t>
  </si>
  <si>
    <t>C.1.15</t>
  </si>
  <si>
    <t>Ruheraum</t>
  </si>
  <si>
    <t>C.1.16</t>
  </si>
  <si>
    <t>Freizeitraum 1. Klasse</t>
  </si>
  <si>
    <t>C.1.17</t>
  </si>
  <si>
    <t>Teamstation Lehrer*innen/Arbeitsraum</t>
  </si>
  <si>
    <t>C.1.18</t>
  </si>
  <si>
    <t>Klassenraum</t>
  </si>
  <si>
    <t>C.1.19</t>
  </si>
  <si>
    <t>C.1.20</t>
  </si>
  <si>
    <t>C.1.21</t>
  </si>
  <si>
    <t>C.1.21.1</t>
  </si>
  <si>
    <t>C.1.22</t>
  </si>
  <si>
    <t>C.1.23</t>
  </si>
  <si>
    <t>Cluster 2</t>
  </si>
  <si>
    <t>C.1.F1</t>
  </si>
  <si>
    <t>C.1.F1.4</t>
  </si>
  <si>
    <t>Lerninsel (mitte)</t>
  </si>
  <si>
    <t>C.1.F1.5</t>
  </si>
  <si>
    <t>Garderobe 1 im Lernflur vorne</t>
  </si>
  <si>
    <t>C.1.F1.1</t>
  </si>
  <si>
    <t>C.1.F1.2</t>
  </si>
  <si>
    <t>Garderobe 3 im Lernflur mitte</t>
  </si>
  <si>
    <t>C.1.F1.3</t>
  </si>
  <si>
    <t>Garderobe 4 im Lernflur hinten</t>
  </si>
  <si>
    <t>C.1.03</t>
  </si>
  <si>
    <t>C.1.04</t>
  </si>
  <si>
    <t>C.1.05</t>
  </si>
  <si>
    <t>C.1.05.1</t>
  </si>
  <si>
    <t>C.1.06</t>
  </si>
  <si>
    <t>C.1.07</t>
  </si>
  <si>
    <t>C.1.08</t>
  </si>
  <si>
    <t>C.1.09</t>
  </si>
  <si>
    <t>C.1.10</t>
  </si>
  <si>
    <t>C.1.11</t>
  </si>
  <si>
    <t>C.1.12</t>
  </si>
  <si>
    <t>2.OG</t>
  </si>
  <si>
    <t>Cluster 4</t>
  </si>
  <si>
    <t>C.2.T5</t>
  </si>
  <si>
    <t>Treppenhaus 5: Flurfläche im 2. OG</t>
  </si>
  <si>
    <t>C.2.01</t>
  </si>
  <si>
    <t>ZBV (Lager, Technik)</t>
  </si>
  <si>
    <t>C.2.02</t>
  </si>
  <si>
    <t>C.2.A2</t>
  </si>
  <si>
    <t>C.2.03</t>
  </si>
  <si>
    <t>C.2.15</t>
  </si>
  <si>
    <t>Laderaum für Elektrogeräte</t>
  </si>
  <si>
    <t>C.2.16</t>
  </si>
  <si>
    <t>Technik ELT/UV</t>
  </si>
  <si>
    <t>C.2.F2</t>
  </si>
  <si>
    <t>C.2.F2.4</t>
  </si>
  <si>
    <t>Lerninsel mitte</t>
  </si>
  <si>
    <t>C.2.F2.2</t>
  </si>
  <si>
    <t>Lerninsel links bei Garderobe</t>
  </si>
  <si>
    <t>C.2.F2.3</t>
  </si>
  <si>
    <t>Lerninsel links in der Nische</t>
  </si>
  <si>
    <t>C.2.F2.1</t>
  </si>
  <si>
    <t>Garderobe 1 links vorne</t>
  </si>
  <si>
    <t>C.2.F2.7</t>
  </si>
  <si>
    <t>C.2.F2.6</t>
  </si>
  <si>
    <t>C.2.F2.5</t>
  </si>
  <si>
    <t>Garderobe 4 hinten</t>
  </si>
  <si>
    <t>C.2.17</t>
  </si>
  <si>
    <t>Klassenraum Informatik/PC</t>
  </si>
  <si>
    <t>C.2.18</t>
  </si>
  <si>
    <t>C.2.19</t>
  </si>
  <si>
    <t>C.2.20</t>
  </si>
  <si>
    <t>C.2.21</t>
  </si>
  <si>
    <t>C.2.22</t>
  </si>
  <si>
    <t>C.2.23</t>
  </si>
  <si>
    <t>C.2.23.1</t>
  </si>
  <si>
    <t>C.2.24</t>
  </si>
  <si>
    <t>C.2.25</t>
  </si>
  <si>
    <t>Cluster 3</t>
  </si>
  <si>
    <t>C.2.F1</t>
  </si>
  <si>
    <t>C.2.F1.4</t>
  </si>
  <si>
    <t>C.2.F1.5</t>
  </si>
  <si>
    <t>Garderobe 1 vorne</t>
  </si>
  <si>
    <t>C.2.F1.1</t>
  </si>
  <si>
    <t>C.2.F1.2</t>
  </si>
  <si>
    <t>C.2.F1.3</t>
  </si>
  <si>
    <t>C.2.04</t>
  </si>
  <si>
    <t>C.2.05</t>
  </si>
  <si>
    <t>C.2.06</t>
  </si>
  <si>
    <t>C.2.06.1</t>
  </si>
  <si>
    <t>C.2.07</t>
  </si>
  <si>
    <t>C.2.08</t>
  </si>
  <si>
    <t>C.2.09</t>
  </si>
  <si>
    <t>C.2.10</t>
  </si>
  <si>
    <t>C.2.11</t>
  </si>
  <si>
    <t>C.2.12</t>
  </si>
  <si>
    <t>C.2.13</t>
  </si>
  <si>
    <t>C.2.14</t>
  </si>
  <si>
    <t>ehemals Jugendzentrum</t>
  </si>
  <si>
    <t>B.0.T1</t>
  </si>
  <si>
    <t>Eingang/Flur</t>
  </si>
  <si>
    <t>Treppenhaus 1: EG-&gt;1.OG im Eingangsbereich</t>
  </si>
  <si>
    <t>B.0.A1</t>
  </si>
  <si>
    <t>Aufzug 1 (Tür+Kabine)</t>
  </si>
  <si>
    <t>B.0.F1</t>
  </si>
  <si>
    <t>B.0.14</t>
  </si>
  <si>
    <t>Technik ELT</t>
  </si>
  <si>
    <t>B.0.10</t>
  </si>
  <si>
    <t>B.0.09</t>
  </si>
  <si>
    <t>B.0.08</t>
  </si>
  <si>
    <t>B.0.02</t>
  </si>
  <si>
    <t>Unterrichtsraum</t>
  </si>
  <si>
    <t>B.0.01</t>
  </si>
  <si>
    <t>B.0.05</t>
  </si>
  <si>
    <t>Lagerraum</t>
  </si>
  <si>
    <t>B.0.06</t>
  </si>
  <si>
    <t>Teeküche</t>
  </si>
  <si>
    <t>B.0.T2</t>
  </si>
  <si>
    <t>TRH2/NG</t>
  </si>
  <si>
    <t>Treppenhaus 2:EG-&gt;1.OG</t>
  </si>
  <si>
    <t>B.0.04</t>
  </si>
  <si>
    <t>B.0.03</t>
  </si>
  <si>
    <t>Büro</t>
  </si>
  <si>
    <t>B.0.WF1</t>
  </si>
  <si>
    <t>Windfang/Eingang</t>
  </si>
  <si>
    <t>01.08.26-31.07.30 zuzüglich 2x je 1 Jahr optionale Verlängerung bis max. 31.07.32</t>
  </si>
  <si>
    <t>18-0299-26</t>
  </si>
  <si>
    <t>18-0299,26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</si>
</sst>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#,##0.00\ _€"/>
    <numFmt numFmtId="165" formatCode="##,##0.00\ &quot;RD im Jahr&quot;"/>
    <numFmt numFmtId="166" formatCode="#,##0.00\ &quot;€&quot;"/>
    <numFmt numFmtId="167" formatCode="##,##0.00\ &quot;m²/h&quot;"/>
    <numFmt numFmtId="168" formatCode="##,##0.000\ &quot;Std.&quot;"/>
    <numFmt numFmtId="169" formatCode="#,##0.000"/>
    <numFmt numFmtId="170" formatCode="#,##0.0000000000"/>
    <numFmt numFmtId="171" formatCode="0.00000000000"/>
    <numFmt numFmtId="172" formatCode="0.00000000"/>
    <numFmt numFmtId="173" formatCode="0.0000000000"/>
  </numFmts>
  <fonts count="5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Verdan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i/>
      <sz val="10"/>
      <name val="Arial"/>
      <family val="2"/>
    </font>
    <font>
      <b/>
      <sz val="14"/>
      <color theme="0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2"/>
      <name val="Arial"/>
      <family val="2"/>
    </font>
    <font>
      <b/>
      <u/>
      <sz val="17"/>
      <name val="Arial"/>
      <family val="2"/>
    </font>
    <font>
      <b/>
      <u/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Arial"/>
      <family val="2"/>
    </font>
    <font>
      <b/>
      <i/>
      <sz val="10"/>
      <color rgb="FF7030A0"/>
      <name val="Arial"/>
      <family val="2"/>
    </font>
    <font>
      <b/>
      <sz val="10"/>
      <color rgb="FF7030A0"/>
      <name val="Arial"/>
      <family val="2"/>
    </font>
    <font>
      <b/>
      <sz val="12"/>
      <color rgb="FFFF0000"/>
      <name val="Arial"/>
      <family val="2"/>
    </font>
    <font>
      <b/>
      <sz val="11"/>
      <color rgb="FF0070C0"/>
      <name val="Arial"/>
      <family val="2"/>
    </font>
    <font>
      <sz val="10"/>
      <color theme="1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b/>
      <i/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sz val="10"/>
      <name val="Helvetica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rgb="FFC00000"/>
      <name val="Arial"/>
      <family val="2"/>
    </font>
    <font>
      <b/>
      <sz val="14"/>
      <color rgb="FFC00000"/>
      <name val="Arial"/>
      <family val="2"/>
    </font>
    <font>
      <b/>
      <sz val="16"/>
      <color rgb="FFC00000"/>
      <name val="Arial"/>
      <family val="2"/>
    </font>
    <font>
      <b/>
      <sz val="14"/>
      <color rgb="FFFF0000"/>
      <name val="Arial"/>
      <family val="2"/>
    </font>
    <font>
      <b/>
      <sz val="11"/>
      <color rgb="FF0000FF"/>
      <name val="Arial"/>
      <family val="2"/>
    </font>
    <font>
      <sz val="10"/>
      <color rgb="FF0000FF"/>
      <name val="Arial"/>
      <family val="2"/>
    </font>
    <font>
      <b/>
      <sz val="10"/>
      <color rgb="FF0070C0"/>
      <name val="Arial"/>
      <family val="2"/>
    </font>
    <font>
      <b/>
      <sz val="12"/>
      <color rgb="FF0000FF"/>
      <name val="Arial"/>
      <family val="2"/>
    </font>
    <font>
      <i/>
      <sz val="12"/>
      <name val="Arial"/>
      <family val="2"/>
    </font>
    <font>
      <b/>
      <sz val="10"/>
      <color rgb="FF0066FF"/>
      <name val="Arial"/>
      <family val="2"/>
    </font>
    <font>
      <b/>
      <u/>
      <sz val="11"/>
      <color rgb="FF0070C0"/>
      <name val="Arial"/>
      <family val="2"/>
    </font>
    <font>
      <sz val="10"/>
      <color rgb="FF7030A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FFE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3D3E7"/>
        <bgColor indexed="64"/>
      </patternFill>
    </fill>
    <fill>
      <patternFill patternType="solid">
        <fgColor rgb="FFACC3DE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CE0EE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BFFCD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EE37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0" fillId="0" borderId="0"/>
    <xf numFmtId="0" fontId="4" fillId="0" borderId="0"/>
    <xf numFmtId="0" fontId="5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1" fillId="0" borderId="0"/>
  </cellStyleXfs>
  <cellXfs count="418">
    <xf numFmtId="0" fontId="0" fillId="0" borderId="0" xfId="0"/>
    <xf numFmtId="0" fontId="8" fillId="0" borderId="0" xfId="0" applyFont="1"/>
    <xf numFmtId="0" fontId="7" fillId="2" borderId="1" xfId="0" applyFont="1" applyFill="1" applyBorder="1" applyAlignment="1">
      <alignment horizontal="center" vertical="top" wrapText="1"/>
    </xf>
    <xf numFmtId="49" fontId="0" fillId="0" borderId="0" xfId="0" applyNumberFormat="1"/>
    <xf numFmtId="0" fontId="0" fillId="3" borderId="1" xfId="0" applyFill="1" applyBorder="1"/>
    <xf numFmtId="4" fontId="7" fillId="3" borderId="1" xfId="0" applyNumberFormat="1" applyFont="1" applyFill="1" applyBorder="1"/>
    <xf numFmtId="4" fontId="7" fillId="3" borderId="2" xfId="0" applyNumberFormat="1" applyFont="1" applyFill="1" applyBorder="1"/>
    <xf numFmtId="0" fontId="0" fillId="3" borderId="3" xfId="0" applyFill="1" applyBorder="1"/>
    <xf numFmtId="4" fontId="7" fillId="3" borderId="3" xfId="0" applyNumberFormat="1" applyFont="1" applyFill="1" applyBorder="1"/>
    <xf numFmtId="2" fontId="7" fillId="3" borderId="1" xfId="0" applyNumberFormat="1" applyFont="1" applyFill="1" applyBorder="1"/>
    <xf numFmtId="2" fontId="7" fillId="3" borderId="3" xfId="0" applyNumberFormat="1" applyFont="1" applyFill="1" applyBorder="1"/>
    <xf numFmtId="4" fontId="9" fillId="3" borderId="1" xfId="0" applyNumberFormat="1" applyFont="1" applyFill="1" applyBorder="1"/>
    <xf numFmtId="0" fontId="7" fillId="3" borderId="1" xfId="0" applyFont="1" applyFill="1" applyBorder="1" applyAlignment="1">
      <alignment horizontal="center" vertical="top" wrapText="1"/>
    </xf>
    <xf numFmtId="0" fontId="10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7" fillId="3" borderId="1" xfId="0" applyNumberFormat="1" applyFont="1" applyFill="1" applyBorder="1"/>
    <xf numFmtId="49" fontId="7" fillId="3" borderId="4" xfId="0" applyNumberFormat="1" applyFont="1" applyFill="1" applyBorder="1"/>
    <xf numFmtId="2" fontId="0" fillId="0" borderId="0" xfId="0" applyNumberFormat="1"/>
    <xf numFmtId="4" fontId="7" fillId="3" borderId="11" xfId="0" applyNumberFormat="1" applyFont="1" applyFill="1" applyBorder="1"/>
    <xf numFmtId="49" fontId="7" fillId="3" borderId="2" xfId="0" applyNumberFormat="1" applyFont="1" applyFill="1" applyBorder="1"/>
    <xf numFmtId="4" fontId="7" fillId="3" borderId="12" xfId="0" applyNumberFormat="1" applyFont="1" applyFill="1" applyBorder="1"/>
    <xf numFmtId="1" fontId="5" fillId="0" borderId="1" xfId="0" applyNumberFormat="1" applyFont="1" applyFill="1" applyBorder="1"/>
    <xf numFmtId="2" fontId="5" fillId="0" borderId="1" xfId="0" applyNumberFormat="1" applyFont="1" applyFill="1" applyBorder="1" applyAlignment="1">
      <alignment horizontal="right" vertical="center" wrapText="1"/>
    </xf>
    <xf numFmtId="1" fontId="5" fillId="0" borderId="1" xfId="0" applyNumberFormat="1" applyFont="1" applyFill="1" applyBorder="1" applyAlignment="1" applyProtection="1">
      <alignment horizontal="center" wrapText="1"/>
      <protection locked="0"/>
    </xf>
    <xf numFmtId="164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>
      <alignment wrapText="1"/>
    </xf>
    <xf numFmtId="2" fontId="5" fillId="0" borderId="1" xfId="0" applyNumberFormat="1" applyFont="1" applyFill="1" applyBorder="1"/>
    <xf numFmtId="4" fontId="5" fillId="0" borderId="1" xfId="0" applyNumberFormat="1" applyFont="1" applyFill="1" applyBorder="1" applyAlignment="1">
      <alignment horizontal="right" wrapText="1"/>
    </xf>
    <xf numFmtId="4" fontId="5" fillId="0" borderId="1" xfId="0" applyNumberFormat="1" applyFont="1" applyFill="1" applyBorder="1" applyAlignment="1">
      <alignment horizontal="right"/>
    </xf>
    <xf numFmtId="164" fontId="5" fillId="0" borderId="1" xfId="0" applyNumberFormat="1" applyFont="1" applyFill="1" applyBorder="1"/>
    <xf numFmtId="0" fontId="5" fillId="0" borderId="0" xfId="0" applyFont="1" applyFill="1"/>
    <xf numFmtId="49" fontId="7" fillId="0" borderId="0" xfId="0" applyNumberFormat="1" applyFont="1" applyFill="1" applyBorder="1" applyAlignment="1"/>
    <xf numFmtId="165" fontId="0" fillId="0" borderId="0" xfId="0" applyNumberFormat="1" applyFill="1" applyBorder="1"/>
    <xf numFmtId="4" fontId="13" fillId="0" borderId="1" xfId="0" applyNumberFormat="1" applyFont="1" applyFill="1" applyBorder="1"/>
    <xf numFmtId="0" fontId="7" fillId="3" borderId="15" xfId="0" applyFont="1" applyFill="1" applyBorder="1" applyAlignment="1">
      <alignment horizontal="center" wrapText="1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167" fontId="7" fillId="0" borderId="19" xfId="0" applyNumberFormat="1" applyFont="1" applyFill="1" applyBorder="1" applyAlignment="1" applyProtection="1">
      <alignment horizontal="righ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center" vertical="center" wrapText="1"/>
    </xf>
    <xf numFmtId="167" fontId="7" fillId="0" borderId="0" xfId="0" applyNumberFormat="1" applyFont="1" applyFill="1" applyBorder="1" applyAlignment="1" applyProtection="1">
      <alignment horizontal="right"/>
    </xf>
    <xf numFmtId="0" fontId="7" fillId="5" borderId="6" xfId="0" applyFont="1" applyFill="1" applyBorder="1" applyProtection="1"/>
    <xf numFmtId="0" fontId="0" fillId="5" borderId="7" xfId="0" applyFill="1" applyBorder="1" applyProtection="1"/>
    <xf numFmtId="49" fontId="0" fillId="5" borderId="7" xfId="0" applyNumberFormat="1" applyFill="1" applyBorder="1" applyProtection="1"/>
    <xf numFmtId="0" fontId="7" fillId="5" borderId="8" xfId="0" applyFont="1" applyFill="1" applyBorder="1" applyProtection="1"/>
    <xf numFmtId="0" fontId="0" fillId="5" borderId="0" xfId="0" applyFill="1" applyBorder="1" applyProtection="1"/>
    <xf numFmtId="49" fontId="0" fillId="5" borderId="0" xfId="0" applyNumberFormat="1" applyFill="1" applyBorder="1" applyProtection="1"/>
    <xf numFmtId="49" fontId="0" fillId="0" borderId="0" xfId="0" applyNumberFormat="1" applyAlignment="1">
      <alignment horizontal="right"/>
    </xf>
    <xf numFmtId="49" fontId="5" fillId="0" borderId="0" xfId="0" applyNumberFormat="1" applyFont="1"/>
    <xf numFmtId="0" fontId="7" fillId="5" borderId="9" xfId="0" applyFont="1" applyFill="1" applyBorder="1" applyProtection="1"/>
    <xf numFmtId="0" fontId="0" fillId="5" borderId="10" xfId="0" applyFill="1" applyBorder="1" applyProtection="1"/>
    <xf numFmtId="49" fontId="0" fillId="5" borderId="10" xfId="0" applyNumberFormat="1" applyFill="1" applyBorder="1" applyProtection="1"/>
    <xf numFmtId="0" fontId="7" fillId="9" borderId="26" xfId="0" applyFont="1" applyFill="1" applyBorder="1" applyAlignment="1" applyProtection="1">
      <alignment horizontal="left" wrapText="1"/>
    </xf>
    <xf numFmtId="0" fontId="7" fillId="9" borderId="27" xfId="0" applyFont="1" applyFill="1" applyBorder="1" applyAlignment="1" applyProtection="1">
      <alignment horizontal="left" wrapText="1"/>
    </xf>
    <xf numFmtId="0" fontId="7" fillId="9" borderId="20" xfId="0" applyFont="1" applyFill="1" applyBorder="1" applyAlignment="1" applyProtection="1">
      <alignment horizontal="left" wrapText="1"/>
    </xf>
    <xf numFmtId="2" fontId="7" fillId="3" borderId="1" xfId="0" applyNumberFormat="1" applyFont="1" applyFill="1" applyBorder="1" applyAlignment="1" applyProtection="1">
      <alignment horizontal="right"/>
    </xf>
    <xf numFmtId="0" fontId="7" fillId="7" borderId="1" xfId="0" applyFont="1" applyFill="1" applyBorder="1" applyAlignment="1">
      <alignment horizontal="center" vertical="top" wrapText="1"/>
    </xf>
    <xf numFmtId="0" fontId="7" fillId="13" borderId="1" xfId="0" applyFont="1" applyFill="1" applyBorder="1" applyAlignment="1" applyProtection="1">
      <alignment horizontal="center" vertical="top" wrapText="1"/>
    </xf>
    <xf numFmtId="2" fontId="7" fillId="9" borderId="1" xfId="0" applyNumberFormat="1" applyFont="1" applyFill="1" applyBorder="1" applyAlignment="1">
      <alignment horizontal="center" vertical="top" wrapText="1"/>
    </xf>
    <xf numFmtId="0" fontId="7" fillId="9" borderId="1" xfId="0" applyFont="1" applyFill="1" applyBorder="1" applyAlignment="1">
      <alignment horizontal="center" vertical="top" wrapText="1"/>
    </xf>
    <xf numFmtId="49" fontId="7" fillId="9" borderId="1" xfId="0" applyNumberFormat="1" applyFont="1" applyFill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49" fontId="8" fillId="6" borderId="13" xfId="0" applyNumberFormat="1" applyFont="1" applyFill="1" applyBorder="1" applyAlignment="1" applyProtection="1">
      <alignment horizontal="center" wrapText="1"/>
    </xf>
    <xf numFmtId="0" fontId="8" fillId="6" borderId="1" xfId="0" applyFont="1" applyFill="1" applyBorder="1" applyAlignment="1" applyProtection="1">
      <alignment horizontal="center" wrapText="1"/>
    </xf>
    <xf numFmtId="0" fontId="7" fillId="9" borderId="13" xfId="0" applyFont="1" applyFill="1" applyBorder="1" applyAlignment="1">
      <alignment horizontal="left"/>
    </xf>
    <xf numFmtId="0" fontId="7" fillId="9" borderId="11" xfId="0" applyFont="1" applyFill="1" applyBorder="1" applyAlignment="1">
      <alignment horizontal="left"/>
    </xf>
    <xf numFmtId="0" fontId="7" fillId="9" borderId="2" xfId="0" applyFont="1" applyFill="1" applyBorder="1" applyAlignment="1">
      <alignment horizontal="left"/>
    </xf>
    <xf numFmtId="0" fontId="7" fillId="9" borderId="1" xfId="0" applyFont="1" applyFill="1" applyBorder="1" applyAlignment="1">
      <alignment horizontal="center"/>
    </xf>
    <xf numFmtId="169" fontId="5" fillId="0" borderId="1" xfId="0" applyNumberFormat="1" applyFont="1" applyFill="1" applyBorder="1" applyAlignment="1" applyProtection="1">
      <alignment horizontal="right" wrapText="1"/>
      <protection locked="0"/>
    </xf>
    <xf numFmtId="0" fontId="7" fillId="14" borderId="1" xfId="0" applyFont="1" applyFill="1" applyBorder="1" applyAlignment="1" applyProtection="1">
      <alignment horizontal="center" vertical="top" wrapText="1"/>
    </xf>
    <xf numFmtId="0" fontId="7" fillId="15" borderId="1" xfId="0" applyFont="1" applyFill="1" applyBorder="1" applyAlignment="1" applyProtection="1">
      <alignment horizontal="center" vertical="top" wrapText="1"/>
    </xf>
    <xf numFmtId="4" fontId="17" fillId="0" borderId="1" xfId="0" applyNumberFormat="1" applyFont="1" applyBorder="1" applyAlignment="1" applyProtection="1">
      <alignment horizontal="right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justify"/>
    </xf>
    <xf numFmtId="2" fontId="7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vertical="top" wrapText="1"/>
    </xf>
    <xf numFmtId="0" fontId="7" fillId="9" borderId="1" xfId="0" applyFont="1" applyFill="1" applyBorder="1" applyAlignment="1" applyProtection="1">
      <alignment horizontal="center" vertical="top" wrapText="1"/>
    </xf>
    <xf numFmtId="2" fontId="9" fillId="3" borderId="1" xfId="0" applyNumberFormat="1" applyFont="1" applyFill="1" applyBorder="1" applyAlignment="1" applyProtection="1">
      <alignment horizontal="right"/>
    </xf>
    <xf numFmtId="0" fontId="7" fillId="9" borderId="36" xfId="0" applyFont="1" applyFill="1" applyBorder="1" applyAlignment="1" applyProtection="1">
      <alignment horizontal="left" wrapText="1"/>
    </xf>
    <xf numFmtId="0" fontId="7" fillId="9" borderId="1" xfId="0" applyFont="1" applyFill="1" applyBorder="1" applyAlignment="1" applyProtection="1">
      <alignment horizontal="left" wrapText="1"/>
    </xf>
    <xf numFmtId="0" fontId="7" fillId="9" borderId="1" xfId="0" applyFont="1" applyFill="1" applyBorder="1" applyAlignment="1" applyProtection="1">
      <alignment horizontal="center" vertical="top" textRotation="90" wrapText="1"/>
    </xf>
    <xf numFmtId="4" fontId="5" fillId="0" borderId="1" xfId="0" applyNumberFormat="1" applyFont="1" applyFill="1" applyBorder="1" applyAlignment="1">
      <alignment horizontal="center"/>
    </xf>
    <xf numFmtId="4" fontId="0" fillId="0" borderId="0" xfId="0" applyNumberFormat="1"/>
    <xf numFmtId="0" fontId="35" fillId="4" borderId="1" xfId="5" applyFont="1" applyFill="1" applyBorder="1" applyProtection="1">
      <protection locked="0"/>
    </xf>
    <xf numFmtId="0" fontId="35" fillId="0" borderId="0" xfId="5" applyFont="1" applyFill="1" applyProtection="1"/>
    <xf numFmtId="4" fontId="41" fillId="0" borderId="1" xfId="0" applyNumberFormat="1" applyFont="1" applyBorder="1" applyAlignment="1" applyProtection="1">
      <alignment horizontal="right"/>
    </xf>
    <xf numFmtId="166" fontId="9" fillId="21" borderId="1" xfId="0" applyNumberFormat="1" applyFont="1" applyFill="1" applyBorder="1" applyAlignment="1" applyProtection="1">
      <alignment horizontal="right" wrapText="1"/>
    </xf>
    <xf numFmtId="167" fontId="42" fillId="21" borderId="1" xfId="0" applyNumberFormat="1" applyFont="1" applyFill="1" applyBorder="1" applyAlignment="1" applyProtection="1"/>
    <xf numFmtId="166" fontId="17" fillId="0" borderId="1" xfId="0" applyNumberFormat="1" applyFont="1" applyBorder="1" applyAlignment="1">
      <alignment horizontal="right"/>
    </xf>
    <xf numFmtId="0" fontId="4" fillId="0" borderId="0" xfId="2" applyProtection="1"/>
    <xf numFmtId="166" fontId="17" fillId="0" borderId="1" xfId="0" applyNumberFormat="1" applyFont="1" applyFill="1" applyBorder="1" applyAlignment="1" applyProtection="1">
      <alignment horizontal="right" wrapText="1"/>
    </xf>
    <xf numFmtId="166" fontId="17" fillId="0" borderId="1" xfId="0" quotePrefix="1" applyNumberFormat="1" applyFont="1" applyBorder="1" applyAlignment="1" applyProtection="1">
      <alignment horizontal="right" wrapText="1"/>
    </xf>
    <xf numFmtId="166" fontId="9" fillId="0" borderId="1" xfId="0" applyNumberFormat="1" applyFont="1" applyBorder="1" applyAlignment="1" applyProtection="1">
      <alignment horizontal="right" wrapText="1"/>
    </xf>
    <xf numFmtId="0" fontId="8" fillId="0" borderId="0" xfId="8" applyFont="1" applyProtection="1"/>
    <xf numFmtId="0" fontId="7" fillId="0" borderId="0" xfId="8" applyFont="1" applyBorder="1" applyAlignment="1" applyProtection="1"/>
    <xf numFmtId="0" fontId="1" fillId="0" borderId="0" xfId="8" applyProtection="1"/>
    <xf numFmtId="0" fontId="9" fillId="0" borderId="0" xfId="8" applyFont="1" applyProtection="1"/>
    <xf numFmtId="49" fontId="35" fillId="4" borderId="13" xfId="5" applyNumberFormat="1" applyFont="1" applyFill="1" applyBorder="1" applyProtection="1">
      <protection locked="0"/>
    </xf>
    <xf numFmtId="0" fontId="7" fillId="0" borderId="0" xfId="8" applyFont="1" applyProtection="1"/>
    <xf numFmtId="0" fontId="9" fillId="0" borderId="0" xfId="8" applyFont="1" applyFill="1" applyBorder="1" applyAlignment="1" applyProtection="1"/>
    <xf numFmtId="0" fontId="9" fillId="0" borderId="0" xfId="8" applyFont="1" applyFill="1" applyBorder="1" applyAlignment="1" applyProtection="1">
      <alignment vertical="center"/>
    </xf>
    <xf numFmtId="0" fontId="7" fillId="0" borderId="0" xfId="8" applyFont="1" applyFill="1" applyBorder="1" applyAlignment="1" applyProtection="1">
      <alignment horizontal="center"/>
    </xf>
    <xf numFmtId="0" fontId="7" fillId="3" borderId="1" xfId="8" applyFont="1" applyFill="1" applyBorder="1" applyAlignment="1" applyProtection="1">
      <alignment horizontal="center"/>
    </xf>
    <xf numFmtId="0" fontId="36" fillId="0" borderId="0" xfId="8" applyFont="1" applyProtection="1"/>
    <xf numFmtId="0" fontId="5" fillId="3" borderId="5" xfId="8" applyFont="1" applyFill="1" applyBorder="1" applyAlignment="1" applyProtection="1">
      <alignment vertical="center"/>
    </xf>
    <xf numFmtId="0" fontId="7" fillId="3" borderId="5" xfId="8" applyFont="1" applyFill="1" applyBorder="1" applyAlignment="1" applyProtection="1"/>
    <xf numFmtId="49" fontId="32" fillId="0" borderId="0" xfId="8" applyNumberFormat="1" applyFont="1" applyFill="1" applyBorder="1" applyAlignment="1" applyProtection="1">
      <alignment horizontal="left"/>
    </xf>
    <xf numFmtId="49" fontId="7" fillId="0" borderId="0" xfId="8" applyNumberFormat="1" applyFont="1" applyFill="1" applyBorder="1" applyAlignment="1" applyProtection="1">
      <alignment horizontal="center"/>
    </xf>
    <xf numFmtId="0" fontId="7" fillId="0" borderId="8" xfId="8" applyFont="1" applyBorder="1" applyAlignment="1" applyProtection="1">
      <alignment horizontal="center"/>
    </xf>
    <xf numFmtId="0" fontId="7" fillId="0" borderId="39" xfId="8" applyFont="1" applyBorder="1" applyAlignment="1" applyProtection="1">
      <alignment horizontal="center"/>
    </xf>
    <xf numFmtId="0" fontId="8" fillId="3" borderId="41" xfId="8" applyFont="1" applyFill="1" applyBorder="1" applyProtection="1"/>
    <xf numFmtId="0" fontId="8" fillId="3" borderId="42" xfId="8" applyFont="1" applyFill="1" applyBorder="1" applyProtection="1"/>
    <xf numFmtId="10" fontId="7" fillId="3" borderId="43" xfId="8" applyNumberFormat="1" applyFont="1" applyFill="1" applyBorder="1" applyAlignment="1" applyProtection="1">
      <alignment horizontal="center"/>
    </xf>
    <xf numFmtId="164" fontId="38" fillId="3" borderId="44" xfId="8" applyNumberFormat="1" applyFont="1" applyFill="1" applyBorder="1" applyAlignment="1" applyProtection="1">
      <alignment horizontal="center"/>
    </xf>
    <xf numFmtId="0" fontId="8" fillId="0" borderId="0" xfId="8" applyFont="1" applyBorder="1" applyProtection="1"/>
    <xf numFmtId="0" fontId="7" fillId="0" borderId="0" xfId="8" applyFont="1" applyBorder="1" applyAlignment="1" applyProtection="1">
      <alignment horizontal="center"/>
    </xf>
    <xf numFmtId="0" fontId="7" fillId="0" borderId="6" xfId="8" applyFont="1" applyBorder="1" applyProtection="1"/>
    <xf numFmtId="0" fontId="32" fillId="0" borderId="7" xfId="8" applyFont="1" applyBorder="1" applyProtection="1"/>
    <xf numFmtId="0" fontId="1" fillId="0" borderId="7" xfId="8" applyBorder="1" applyAlignment="1" applyProtection="1">
      <alignment horizontal="center"/>
    </xf>
    <xf numFmtId="0" fontId="1" fillId="0" borderId="22" xfId="8" applyBorder="1" applyAlignment="1" applyProtection="1">
      <alignment horizontal="center"/>
    </xf>
    <xf numFmtId="0" fontId="1" fillId="0" borderId="8" xfId="8" applyBorder="1" applyProtection="1"/>
    <xf numFmtId="0" fontId="29" fillId="0" borderId="0" xfId="8" applyFont="1" applyBorder="1" applyProtection="1"/>
    <xf numFmtId="10" fontId="1" fillId="4" borderId="1" xfId="8" applyNumberFormat="1" applyFill="1" applyBorder="1" applyAlignment="1" applyProtection="1">
      <alignment horizontal="center"/>
      <protection locked="0"/>
    </xf>
    <xf numFmtId="164" fontId="1" fillId="0" borderId="18" xfId="8" applyNumberFormat="1" applyBorder="1" applyAlignment="1" applyProtection="1">
      <alignment horizontal="center"/>
    </xf>
    <xf numFmtId="10" fontId="1" fillId="9" borderId="1" xfId="8" applyNumberFormat="1" applyFill="1" applyBorder="1" applyAlignment="1" applyProtection="1">
      <alignment horizontal="center"/>
    </xf>
    <xf numFmtId="10" fontId="1" fillId="6" borderId="1" xfId="8" applyNumberFormat="1" applyFill="1" applyBorder="1" applyAlignment="1" applyProtection="1">
      <alignment horizontal="center"/>
    </xf>
    <xf numFmtId="0" fontId="29" fillId="0" borderId="0" xfId="8" applyFont="1" applyFill="1" applyBorder="1" applyProtection="1"/>
    <xf numFmtId="0" fontId="1" fillId="0" borderId="9" xfId="8" applyFill="1" applyBorder="1" applyProtection="1"/>
    <xf numFmtId="0" fontId="7" fillId="3" borderId="10" xfId="8" applyFont="1" applyFill="1" applyBorder="1" applyProtection="1"/>
    <xf numFmtId="10" fontId="1" fillId="3" borderId="17" xfId="8" applyNumberFormat="1" applyFill="1" applyBorder="1" applyAlignment="1" applyProtection="1">
      <alignment horizontal="center"/>
    </xf>
    <xf numFmtId="164" fontId="1" fillId="3" borderId="19" xfId="8" applyNumberFormat="1" applyFill="1" applyBorder="1" applyAlignment="1" applyProtection="1">
      <alignment horizontal="center"/>
    </xf>
    <xf numFmtId="0" fontId="1" fillId="0" borderId="8" xfId="8" applyFill="1" applyBorder="1" applyProtection="1"/>
    <xf numFmtId="0" fontId="7" fillId="0" borderId="0" xfId="8" applyFont="1" applyFill="1" applyBorder="1" applyProtection="1"/>
    <xf numFmtId="10" fontId="1" fillId="0" borderId="12" xfId="8" applyNumberFormat="1" applyBorder="1" applyAlignment="1" applyProtection="1">
      <alignment horizontal="center"/>
    </xf>
    <xf numFmtId="164" fontId="1" fillId="0" borderId="45" xfId="8" applyNumberFormat="1" applyBorder="1" applyAlignment="1" applyProtection="1">
      <alignment horizontal="center"/>
    </xf>
    <xf numFmtId="164" fontId="1" fillId="0" borderId="12" xfId="8" applyNumberFormat="1" applyBorder="1" applyAlignment="1" applyProtection="1">
      <alignment horizontal="center"/>
    </xf>
    <xf numFmtId="49" fontId="7" fillId="0" borderId="8" xfId="8" applyNumberFormat="1" applyFont="1" applyBorder="1" applyProtection="1"/>
    <xf numFmtId="49" fontId="32" fillId="0" borderId="0" xfId="8" applyNumberFormat="1" applyFont="1" applyBorder="1" applyProtection="1"/>
    <xf numFmtId="10" fontId="1" fillId="0" borderId="14" xfId="8" applyNumberFormat="1" applyBorder="1" applyAlignment="1" applyProtection="1">
      <alignment horizontal="center"/>
    </xf>
    <xf numFmtId="164" fontId="1" fillId="0" borderId="24" xfId="8" applyNumberFormat="1" applyBorder="1" applyAlignment="1" applyProtection="1">
      <alignment horizontal="center"/>
    </xf>
    <xf numFmtId="164" fontId="1" fillId="0" borderId="14" xfId="8" applyNumberFormat="1" applyBorder="1" applyAlignment="1" applyProtection="1">
      <alignment horizontal="center"/>
    </xf>
    <xf numFmtId="49" fontId="5" fillId="0" borderId="8" xfId="8" applyNumberFormat="1" applyFont="1" applyFill="1" applyBorder="1" applyProtection="1"/>
    <xf numFmtId="0" fontId="5" fillId="0" borderId="0" xfId="8" applyFont="1" applyBorder="1" applyProtection="1"/>
    <xf numFmtId="0" fontId="5" fillId="0" borderId="8" xfId="8" applyFont="1" applyFill="1" applyBorder="1" applyProtection="1"/>
    <xf numFmtId="0" fontId="5" fillId="0" borderId="8" xfId="8" applyFont="1" applyBorder="1" applyProtection="1"/>
    <xf numFmtId="49" fontId="5" fillId="0" borderId="8" xfId="8" applyNumberFormat="1" applyFont="1" applyBorder="1" applyProtection="1"/>
    <xf numFmtId="0" fontId="1" fillId="0" borderId="9" xfId="8" applyBorder="1" applyProtection="1"/>
    <xf numFmtId="0" fontId="1" fillId="0" borderId="0" xfId="8" applyBorder="1" applyProtection="1"/>
    <xf numFmtId="10" fontId="1" fillId="0" borderId="0" xfId="8" applyNumberFormat="1" applyBorder="1" applyAlignment="1" applyProtection="1">
      <alignment horizontal="center"/>
    </xf>
    <xf numFmtId="164" fontId="1" fillId="0" borderId="39" xfId="8" applyNumberFormat="1" applyBorder="1" applyAlignment="1" applyProtection="1">
      <alignment horizontal="center"/>
    </xf>
    <xf numFmtId="164" fontId="1" fillId="0" borderId="0" xfId="8" applyNumberFormat="1" applyBorder="1" applyAlignment="1" applyProtection="1">
      <alignment horizontal="center"/>
    </xf>
    <xf numFmtId="10" fontId="1" fillId="4" borderId="3" xfId="8" applyNumberFormat="1" applyFill="1" applyBorder="1" applyAlignment="1" applyProtection="1">
      <alignment horizontal="center"/>
      <protection locked="0"/>
    </xf>
    <xf numFmtId="0" fontId="1" fillId="0" borderId="41" xfId="8" applyBorder="1" applyProtection="1"/>
    <xf numFmtId="0" fontId="7" fillId="3" borderId="42" xfId="8" applyFont="1" applyFill="1" applyBorder="1" applyProtection="1"/>
    <xf numFmtId="10" fontId="1" fillId="3" borderId="46" xfId="8" applyNumberFormat="1" applyFill="1" applyBorder="1" applyAlignment="1" applyProtection="1">
      <alignment horizontal="center"/>
    </xf>
    <xf numFmtId="164" fontId="1" fillId="3" borderId="44" xfId="8" applyNumberFormat="1" applyFill="1" applyBorder="1" applyAlignment="1" applyProtection="1">
      <alignment horizontal="center"/>
    </xf>
    <xf numFmtId="0" fontId="8" fillId="0" borderId="6" xfId="8" applyFont="1" applyBorder="1" applyProtection="1"/>
    <xf numFmtId="0" fontId="8" fillId="0" borderId="7" xfId="8" applyFont="1" applyBorder="1" applyProtection="1"/>
    <xf numFmtId="10" fontId="1" fillId="0" borderId="33" xfId="8" applyNumberFormat="1" applyBorder="1" applyAlignment="1" applyProtection="1">
      <alignment horizontal="center"/>
    </xf>
    <xf numFmtId="164" fontId="1" fillId="0" borderId="34" xfId="8" applyNumberFormat="1" applyBorder="1" applyAlignment="1" applyProtection="1">
      <alignment horizontal="center"/>
    </xf>
    <xf numFmtId="164" fontId="1" fillId="0" borderId="33" xfId="8" applyNumberFormat="1" applyBorder="1" applyAlignment="1" applyProtection="1">
      <alignment horizontal="center"/>
    </xf>
    <xf numFmtId="0" fontId="5" fillId="0" borderId="0" xfId="8" applyFont="1" applyFill="1" applyBorder="1" applyProtection="1"/>
    <xf numFmtId="0" fontId="5" fillId="0" borderId="9" xfId="8" applyFont="1" applyBorder="1" applyProtection="1"/>
    <xf numFmtId="49" fontId="5" fillId="0" borderId="0" xfId="8" applyNumberFormat="1" applyFont="1" applyBorder="1" applyProtection="1"/>
    <xf numFmtId="10" fontId="1" fillId="0" borderId="7" xfId="8" applyNumberFormat="1" applyBorder="1" applyAlignment="1" applyProtection="1">
      <alignment horizontal="center"/>
    </xf>
    <xf numFmtId="164" fontId="1" fillId="0" borderId="22" xfId="8" applyNumberFormat="1" applyBorder="1" applyAlignment="1" applyProtection="1">
      <alignment horizontal="center"/>
    </xf>
    <xf numFmtId="164" fontId="1" fillId="0" borderId="7" xfId="8" applyNumberFormat="1" applyBorder="1" applyAlignment="1" applyProtection="1">
      <alignment horizontal="center"/>
    </xf>
    <xf numFmtId="10" fontId="1" fillId="0" borderId="14" xfId="8" applyNumberFormat="1" applyFill="1" applyBorder="1" applyAlignment="1" applyProtection="1">
      <alignment horizontal="center"/>
    </xf>
    <xf numFmtId="164" fontId="1" fillId="0" borderId="24" xfId="8" applyNumberFormat="1" applyFill="1" applyBorder="1" applyAlignment="1" applyProtection="1">
      <alignment horizontal="center"/>
    </xf>
    <xf numFmtId="164" fontId="1" fillId="0" borderId="14" xfId="8" applyNumberFormat="1" applyFill="1" applyBorder="1" applyAlignment="1" applyProtection="1">
      <alignment horizontal="center"/>
    </xf>
    <xf numFmtId="164" fontId="7" fillId="3" borderId="44" xfId="8" applyNumberFormat="1" applyFont="1" applyFill="1" applyBorder="1" applyAlignment="1" applyProtection="1">
      <alignment horizontal="center"/>
    </xf>
    <xf numFmtId="0" fontId="8" fillId="0" borderId="41" xfId="8" applyFont="1" applyBorder="1" applyProtection="1"/>
    <xf numFmtId="0" fontId="7" fillId="0" borderId="42" xfId="8" applyFont="1" applyBorder="1" applyProtection="1"/>
    <xf numFmtId="10" fontId="1" fillId="4" borderId="46" xfId="8" applyNumberFormat="1" applyFill="1" applyBorder="1" applyAlignment="1" applyProtection="1">
      <alignment horizontal="center"/>
      <protection locked="0"/>
    </xf>
    <xf numFmtId="164" fontId="1" fillId="0" borderId="44" xfId="8" applyNumberFormat="1" applyBorder="1" applyAlignment="1" applyProtection="1">
      <alignment horizontal="center"/>
    </xf>
    <xf numFmtId="0" fontId="8" fillId="0" borderId="9" xfId="8" applyFont="1" applyBorder="1" applyProtection="1"/>
    <xf numFmtId="0" fontId="7" fillId="0" borderId="10" xfId="8" applyFont="1" applyBorder="1" applyProtection="1"/>
    <xf numFmtId="10" fontId="1" fillId="4" borderId="38" xfId="8" applyNumberFormat="1" applyFill="1" applyBorder="1" applyAlignment="1" applyProtection="1">
      <alignment horizontal="center"/>
      <protection locked="0"/>
    </xf>
    <xf numFmtId="164" fontId="1" fillId="0" borderId="47" xfId="8" applyNumberFormat="1" applyBorder="1" applyAlignment="1" applyProtection="1">
      <alignment horizontal="center"/>
    </xf>
    <xf numFmtId="10" fontId="1" fillId="0" borderId="0" xfId="8" applyNumberFormat="1" applyAlignment="1" applyProtection="1">
      <alignment horizontal="center"/>
    </xf>
    <xf numFmtId="164" fontId="1" fillId="0" borderId="0" xfId="8" applyNumberFormat="1" applyAlignment="1" applyProtection="1">
      <alignment horizontal="center"/>
    </xf>
    <xf numFmtId="164" fontId="8" fillId="3" borderId="44" xfId="8" applyNumberFormat="1" applyFont="1" applyFill="1" applyBorder="1" applyAlignment="1" applyProtection="1">
      <alignment horizontal="center"/>
    </xf>
    <xf numFmtId="164" fontId="39" fillId="3" borderId="44" xfId="8" applyNumberFormat="1" applyFont="1" applyFill="1" applyBorder="1" applyAlignment="1" applyProtection="1">
      <alignment horizontal="center"/>
    </xf>
    <xf numFmtId="10" fontId="7" fillId="0" borderId="0" xfId="8" applyNumberFormat="1" applyFont="1" applyAlignment="1" applyProtection="1">
      <alignment horizontal="center"/>
    </xf>
    <xf numFmtId="164" fontId="7" fillId="0" borderId="0" xfId="8" applyNumberFormat="1" applyFont="1" applyAlignment="1" applyProtection="1">
      <alignment horizontal="center"/>
    </xf>
    <xf numFmtId="0" fontId="33" fillId="20" borderId="0" xfId="8" applyFont="1" applyFill="1" applyProtection="1"/>
    <xf numFmtId="0" fontId="1" fillId="20" borderId="0" xfId="8" applyFill="1" applyProtection="1"/>
    <xf numFmtId="10" fontId="7" fillId="20" borderId="0" xfId="8" applyNumberFormat="1" applyFont="1" applyFill="1" applyAlignment="1" applyProtection="1">
      <alignment horizontal="center"/>
    </xf>
    <xf numFmtId="164" fontId="7" fillId="20" borderId="0" xfId="8" applyNumberFormat="1" applyFont="1" applyFill="1" applyAlignment="1" applyProtection="1">
      <alignment horizontal="center"/>
    </xf>
    <xf numFmtId="0" fontId="34" fillId="0" borderId="0" xfId="8" applyFont="1" applyAlignment="1" applyProtection="1">
      <alignment vertical="center"/>
    </xf>
    <xf numFmtId="0" fontId="7" fillId="24" borderId="18" xfId="0" applyFont="1" applyFill="1" applyBorder="1" applyAlignment="1" applyProtection="1">
      <alignment horizontal="center" vertical="top" wrapText="1"/>
    </xf>
    <xf numFmtId="2" fontId="1" fillId="0" borderId="0" xfId="8" applyNumberFormat="1" applyProtection="1"/>
    <xf numFmtId="4" fontId="1" fillId="0" borderId="0" xfId="8" applyNumberFormat="1" applyProtection="1"/>
    <xf numFmtId="10" fontId="1" fillId="0" borderId="0" xfId="8" applyNumberFormat="1" applyProtection="1"/>
    <xf numFmtId="0" fontId="24" fillId="26" borderId="13" xfId="8" applyFont="1" applyFill="1" applyBorder="1" applyAlignment="1" applyProtection="1">
      <alignment vertical="center"/>
    </xf>
    <xf numFmtId="0" fontId="9" fillId="26" borderId="11" xfId="8" applyFont="1" applyFill="1" applyBorder="1" applyAlignment="1" applyProtection="1"/>
    <xf numFmtId="0" fontId="1" fillId="26" borderId="11" xfId="8" applyFill="1" applyBorder="1" applyProtection="1"/>
    <xf numFmtId="0" fontId="1" fillId="26" borderId="2" xfId="8" applyFill="1" applyBorder="1" applyProtection="1"/>
    <xf numFmtId="2" fontId="45" fillId="21" borderId="1" xfId="2" applyNumberFormat="1" applyFont="1" applyFill="1" applyBorder="1" applyAlignment="1" applyProtection="1">
      <alignment horizontal="right"/>
    </xf>
    <xf numFmtId="2" fontId="29" fillId="0" borderId="1" xfId="2" applyNumberFormat="1" applyFont="1" applyFill="1" applyBorder="1" applyAlignment="1" applyProtection="1">
      <alignment horizontal="right"/>
    </xf>
    <xf numFmtId="165" fontId="0" fillId="0" borderId="13" xfId="0" applyNumberFormat="1" applyBorder="1" applyAlignment="1" applyProtection="1"/>
    <xf numFmtId="165" fontId="0" fillId="0" borderId="2" xfId="0" applyNumberFormat="1" applyBorder="1" applyAlignment="1" applyProtection="1"/>
    <xf numFmtId="49" fontId="0" fillId="0" borderId="0" xfId="0" applyNumberFormat="1" applyAlignment="1">
      <alignment wrapText="1"/>
    </xf>
    <xf numFmtId="4" fontId="9" fillId="3" borderId="1" xfId="0" applyNumberFormat="1" applyFont="1" applyFill="1" applyBorder="1" applyAlignment="1">
      <alignment wrapText="1"/>
    </xf>
    <xf numFmtId="4" fontId="7" fillId="3" borderId="1" xfId="0" applyNumberFormat="1" applyFont="1" applyFill="1" applyBorder="1" applyAlignment="1">
      <alignment wrapText="1"/>
    </xf>
    <xf numFmtId="4" fontId="17" fillId="0" borderId="25" xfId="0" applyNumberFormat="1" applyFont="1" applyBorder="1" applyAlignment="1" applyProtection="1">
      <alignment horizontal="right"/>
    </xf>
    <xf numFmtId="4" fontId="17" fillId="0" borderId="17" xfId="0" applyNumberFormat="1" applyFont="1" applyBorder="1" applyAlignment="1" applyProtection="1">
      <alignment horizontal="right"/>
    </xf>
    <xf numFmtId="4" fontId="17" fillId="0" borderId="3" xfId="0" applyNumberFormat="1" applyFont="1" applyBorder="1" applyAlignment="1" applyProtection="1">
      <alignment horizontal="right"/>
    </xf>
    <xf numFmtId="0" fontId="20" fillId="28" borderId="1" xfId="0" applyFont="1" applyFill="1" applyBorder="1" applyAlignment="1" applyProtection="1">
      <alignment horizontal="left" vertical="center"/>
      <protection hidden="1"/>
    </xf>
    <xf numFmtId="0" fontId="20" fillId="28" borderId="1" xfId="0" applyFont="1" applyFill="1" applyBorder="1" applyAlignment="1">
      <alignment horizontal="left" vertical="center"/>
    </xf>
    <xf numFmtId="2" fontId="5" fillId="0" borderId="0" xfId="0" applyNumberFormat="1" applyFont="1"/>
    <xf numFmtId="166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4" fontId="17" fillId="18" borderId="25" xfId="0" applyNumberFormat="1" applyFont="1" applyFill="1" applyBorder="1" applyAlignment="1" applyProtection="1">
      <alignment horizontal="right"/>
    </xf>
    <xf numFmtId="4" fontId="8" fillId="18" borderId="1" xfId="0" applyNumberFormat="1" applyFont="1" applyFill="1" applyBorder="1" applyAlignment="1" applyProtection="1">
      <alignment horizontal="right"/>
    </xf>
    <xf numFmtId="4" fontId="17" fillId="18" borderId="38" xfId="0" applyNumberFormat="1" applyFont="1" applyFill="1" applyBorder="1" applyAlignment="1" applyProtection="1">
      <alignment horizontal="right"/>
    </xf>
    <xf numFmtId="166" fontId="9" fillId="30" borderId="1" xfId="0" applyNumberFormat="1" applyFont="1" applyFill="1" applyBorder="1" applyAlignment="1" applyProtection="1">
      <alignment horizontal="right" wrapText="1"/>
    </xf>
    <xf numFmtId="0" fontId="5" fillId="0" borderId="13" xfId="0" applyFont="1" applyBorder="1" applyAlignment="1">
      <alignment vertical="center" wrapText="1"/>
    </xf>
    <xf numFmtId="0" fontId="7" fillId="6" borderId="52" xfId="0" applyFont="1" applyFill="1" applyBorder="1" applyAlignment="1" applyProtection="1">
      <alignment wrapText="1"/>
    </xf>
    <xf numFmtId="49" fontId="5" fillId="21" borderId="19" xfId="0" applyNumberFormat="1" applyFont="1" applyFill="1" applyBorder="1" applyAlignment="1" applyProtection="1">
      <alignment horizontal="right"/>
      <protection locked="0"/>
    </xf>
    <xf numFmtId="166" fontId="5" fillId="0" borderId="1" xfId="0" applyNumberFormat="1" applyFont="1" applyBorder="1" applyAlignment="1">
      <alignment horizontal="right"/>
    </xf>
    <xf numFmtId="166" fontId="17" fillId="21" borderId="1" xfId="0" applyNumberFormat="1" applyFont="1" applyFill="1" applyBorder="1" applyAlignment="1" applyProtection="1">
      <alignment horizontal="right" wrapText="1"/>
    </xf>
    <xf numFmtId="166" fontId="17" fillId="0" borderId="1" xfId="0" applyNumberFormat="1" applyFont="1" applyBorder="1" applyAlignment="1" applyProtection="1">
      <alignment horizontal="right" wrapText="1"/>
    </xf>
    <xf numFmtId="0" fontId="35" fillId="4" borderId="13" xfId="5" applyNumberFormat="1" applyFont="1" applyFill="1" applyBorder="1" applyProtection="1">
      <protection locked="0"/>
    </xf>
    <xf numFmtId="0" fontId="5" fillId="3" borderId="13" xfId="5" applyFont="1" applyFill="1" applyBorder="1" applyAlignment="1" applyProtection="1">
      <alignment horizontal="left"/>
    </xf>
    <xf numFmtId="0" fontId="5" fillId="3" borderId="2" xfId="5" applyFont="1" applyFill="1" applyBorder="1" applyAlignment="1" applyProtection="1">
      <alignment horizontal="left"/>
    </xf>
    <xf numFmtId="0" fontId="7" fillId="3" borderId="1" xfId="8" applyFont="1" applyFill="1" applyBorder="1" applyAlignment="1" applyProtection="1">
      <alignment horizontal="right"/>
    </xf>
    <xf numFmtId="0" fontId="35" fillId="6" borderId="1" xfId="5" applyFont="1" applyFill="1" applyBorder="1" applyAlignment="1" applyProtection="1">
      <alignment horizontal="right"/>
    </xf>
    <xf numFmtId="0" fontId="35" fillId="4" borderId="1" xfId="5" applyFont="1" applyFill="1" applyBorder="1" applyAlignment="1" applyProtection="1">
      <alignment horizontal="right"/>
      <protection locked="0"/>
    </xf>
    <xf numFmtId="49" fontId="7" fillId="0" borderId="0" xfId="8" applyNumberFormat="1" applyFont="1" applyFill="1" applyBorder="1" applyAlignment="1" applyProtection="1">
      <alignment horizontal="right"/>
    </xf>
    <xf numFmtId="49" fontId="10" fillId="0" borderId="1" xfId="0" applyNumberFormat="1" applyFont="1" applyFill="1" applyBorder="1" applyAlignment="1">
      <alignment wrapText="1"/>
    </xf>
    <xf numFmtId="3" fontId="5" fillId="0" borderId="1" xfId="0" applyNumberFormat="1" applyFont="1" applyFill="1" applyBorder="1" applyAlignment="1">
      <alignment wrapText="1"/>
    </xf>
    <xf numFmtId="4" fontId="5" fillId="0" borderId="1" xfId="0" applyNumberFormat="1" applyFont="1" applyFill="1" applyBorder="1" applyAlignment="1" applyProtection="1">
      <alignment wrapText="1"/>
    </xf>
    <xf numFmtId="49" fontId="5" fillId="0" borderId="1" xfId="0" applyNumberFormat="1" applyFont="1" applyFill="1" applyBorder="1" applyAlignment="1" applyProtection="1">
      <alignment wrapText="1"/>
    </xf>
    <xf numFmtId="0" fontId="0" fillId="0" borderId="0" xfId="0" applyAlignment="1">
      <alignment wrapText="1"/>
    </xf>
    <xf numFmtId="3" fontId="0" fillId="0" borderId="0" xfId="0" applyNumberFormat="1" applyAlignment="1">
      <alignment wrapText="1"/>
    </xf>
    <xf numFmtId="4" fontId="0" fillId="0" borderId="0" xfId="0" applyNumberFormat="1" applyAlignment="1">
      <alignment wrapText="1"/>
    </xf>
    <xf numFmtId="14" fontId="5" fillId="5" borderId="13" xfId="0" applyNumberFormat="1" applyFont="1" applyFill="1" applyBorder="1" applyAlignment="1" applyProtection="1">
      <alignment horizontal="left"/>
      <protection locked="0"/>
    </xf>
    <xf numFmtId="49" fontId="5" fillId="5" borderId="11" xfId="0" applyNumberFormat="1" applyFont="1" applyFill="1" applyBorder="1" applyAlignment="1" applyProtection="1">
      <protection locked="0"/>
    </xf>
    <xf numFmtId="0" fontId="5" fillId="0" borderId="1" xfId="0" applyFont="1" applyFill="1" applyBorder="1" applyAlignment="1" applyProtection="1">
      <alignment horizontal="left"/>
      <protection locked="0"/>
    </xf>
    <xf numFmtId="49" fontId="5" fillId="0" borderId="1" xfId="0" applyNumberFormat="1" applyFont="1" applyFill="1" applyBorder="1" applyAlignment="1" applyProtection="1">
      <protection locked="0"/>
    </xf>
    <xf numFmtId="49" fontId="5" fillId="0" borderId="1" xfId="0" applyNumberFormat="1" applyFont="1" applyFill="1" applyBorder="1" applyAlignment="1" applyProtection="1">
      <alignment horizontal="right"/>
      <protection locked="0"/>
    </xf>
    <xf numFmtId="0" fontId="5" fillId="0" borderId="1" xfId="0" applyFont="1" applyFill="1" applyBorder="1" applyProtection="1"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horizontal="left"/>
      <protection locked="0"/>
    </xf>
    <xf numFmtId="4" fontId="5" fillId="0" borderId="1" xfId="0" applyNumberFormat="1" applyFont="1" applyFill="1" applyBorder="1" applyProtection="1">
      <protection locked="0"/>
    </xf>
    <xf numFmtId="0" fontId="49" fillId="0" borderId="1" xfId="0" applyFont="1" applyFill="1" applyBorder="1" applyProtection="1"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49" fontId="5" fillId="0" borderId="1" xfId="0" applyNumberFormat="1" applyFont="1" applyFill="1" applyBorder="1" applyAlignment="1" applyProtection="1">
      <alignment horizontal="left"/>
      <protection locked="0"/>
    </xf>
    <xf numFmtId="167" fontId="17" fillId="27" borderId="1" xfId="2" applyNumberFormat="1" applyFont="1" applyFill="1" applyBorder="1" applyAlignment="1" applyProtection="1">
      <alignment horizontal="right"/>
      <protection locked="0"/>
    </xf>
    <xf numFmtId="168" fontId="17" fillId="27" borderId="1" xfId="0" applyNumberFormat="1" applyFont="1" applyFill="1" applyBorder="1" applyAlignment="1" applyProtection="1">
      <alignment horizontal="right"/>
      <protection locked="0"/>
    </xf>
    <xf numFmtId="166" fontId="8" fillId="27" borderId="17" xfId="0" applyNumberFormat="1" applyFont="1" applyFill="1" applyBorder="1" applyAlignment="1" applyProtection="1">
      <protection locked="0"/>
    </xf>
    <xf numFmtId="0" fontId="21" fillId="12" borderId="53" xfId="0" applyFont="1" applyFill="1" applyBorder="1" applyAlignment="1" applyProtection="1">
      <alignment horizontal="center" vertical="center" wrapText="1"/>
    </xf>
    <xf numFmtId="0" fontId="21" fillId="12" borderId="54" xfId="0" applyFont="1" applyFill="1" applyBorder="1" applyAlignment="1" applyProtection="1">
      <alignment horizontal="center" vertical="center" wrapText="1"/>
    </xf>
    <xf numFmtId="0" fontId="21" fillId="12" borderId="55" xfId="0" applyFont="1" applyFill="1" applyBorder="1" applyAlignment="1" applyProtection="1">
      <alignment horizontal="center" vertical="center" wrapText="1"/>
    </xf>
    <xf numFmtId="0" fontId="21" fillId="12" borderId="59" xfId="0" applyFont="1" applyFill="1" applyBorder="1" applyAlignment="1" applyProtection="1">
      <alignment horizontal="center" vertical="center" wrapText="1"/>
    </xf>
    <xf numFmtId="0" fontId="21" fillId="12" borderId="0" xfId="0" applyFont="1" applyFill="1" applyBorder="1" applyAlignment="1" applyProtection="1">
      <alignment horizontal="center" vertical="center" wrapText="1"/>
    </xf>
    <xf numFmtId="0" fontId="21" fillId="12" borderId="60" xfId="0" applyFont="1" applyFill="1" applyBorder="1" applyAlignment="1" applyProtection="1">
      <alignment horizontal="center" vertical="center" wrapText="1"/>
    </xf>
    <xf numFmtId="0" fontId="21" fillId="12" borderId="56" xfId="0" applyFont="1" applyFill="1" applyBorder="1" applyAlignment="1" applyProtection="1">
      <alignment horizontal="center" vertical="center" wrapText="1"/>
    </xf>
    <xf numFmtId="0" fontId="21" fillId="12" borderId="57" xfId="0" applyFont="1" applyFill="1" applyBorder="1" applyAlignment="1" applyProtection="1">
      <alignment horizontal="center" vertical="center" wrapText="1"/>
    </xf>
    <xf numFmtId="0" fontId="21" fillId="12" borderId="58" xfId="0" applyFont="1" applyFill="1" applyBorder="1" applyAlignment="1" applyProtection="1">
      <alignment horizontal="center" vertical="center" wrapText="1"/>
    </xf>
    <xf numFmtId="0" fontId="5" fillId="31" borderId="13" xfId="0" applyFont="1" applyFill="1" applyBorder="1" applyAlignment="1">
      <alignment horizontal="left" vertical="center" wrapText="1"/>
    </xf>
    <xf numFmtId="0" fontId="5" fillId="31" borderId="11" xfId="0" applyFont="1" applyFill="1" applyBorder="1" applyAlignment="1">
      <alignment horizontal="left" vertical="center" wrapText="1"/>
    </xf>
    <xf numFmtId="0" fontId="5" fillId="31" borderId="2" xfId="0" applyFont="1" applyFill="1" applyBorder="1" applyAlignment="1">
      <alignment horizontal="left" vertical="center" wrapText="1"/>
    </xf>
    <xf numFmtId="0" fontId="32" fillId="23" borderId="26" xfId="0" applyFont="1" applyFill="1" applyBorder="1" applyAlignment="1" applyProtection="1">
      <alignment horizontal="left" wrapText="1"/>
    </xf>
    <xf numFmtId="0" fontId="32" fillId="23" borderId="33" xfId="0" applyFont="1" applyFill="1" applyBorder="1" applyAlignment="1" applyProtection="1">
      <alignment horizontal="left" wrapText="1"/>
    </xf>
    <xf numFmtId="0" fontId="32" fillId="23" borderId="37" xfId="0" applyFont="1" applyFill="1" applyBorder="1" applyAlignment="1" applyProtection="1">
      <alignment horizontal="left" wrapText="1"/>
    </xf>
    <xf numFmtId="0" fontId="7" fillId="6" borderId="35" xfId="0" applyFont="1" applyFill="1" applyBorder="1" applyAlignment="1" applyProtection="1">
      <alignment horizontal="left" vertical="center" wrapText="1"/>
    </xf>
    <xf numFmtId="0" fontId="7" fillId="6" borderId="7" xfId="0" applyFont="1" applyFill="1" applyBorder="1" applyAlignment="1" applyProtection="1">
      <alignment horizontal="left" vertical="center" wrapText="1"/>
    </xf>
    <xf numFmtId="0" fontId="7" fillId="6" borderId="28" xfId="0" applyFont="1" applyFill="1" applyBorder="1" applyAlignment="1" applyProtection="1">
      <alignment horizontal="left" vertical="center" wrapText="1"/>
    </xf>
    <xf numFmtId="0" fontId="7" fillId="6" borderId="36" xfId="0" applyFont="1" applyFill="1" applyBorder="1" applyAlignment="1" applyProtection="1">
      <alignment horizontal="left" vertical="center" wrapText="1"/>
    </xf>
    <xf numFmtId="0" fontId="7" fillId="6" borderId="10" xfId="0" applyFont="1" applyFill="1" applyBorder="1" applyAlignment="1" applyProtection="1">
      <alignment horizontal="left" vertical="center" wrapText="1"/>
    </xf>
    <xf numFmtId="0" fontId="7" fillId="6" borderId="29" xfId="0" applyFont="1" applyFill="1" applyBorder="1" applyAlignment="1" applyProtection="1">
      <alignment horizontal="left" vertical="center" wrapText="1"/>
    </xf>
    <xf numFmtId="0" fontId="7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5" fillId="8" borderId="1" xfId="0" applyFont="1" applyFill="1" applyBorder="1" applyAlignment="1" applyProtection="1">
      <alignment horizontal="center"/>
    </xf>
    <xf numFmtId="49" fontId="5" fillId="21" borderId="13" xfId="0" applyNumberFormat="1" applyFont="1" applyFill="1" applyBorder="1" applyAlignment="1" applyProtection="1">
      <alignment horizontal="left" wrapText="1"/>
    </xf>
    <xf numFmtId="49" fontId="5" fillId="21" borderId="2" xfId="0" applyNumberFormat="1" applyFont="1" applyFill="1" applyBorder="1" applyAlignment="1" applyProtection="1">
      <alignment horizontal="left" wrapText="1"/>
    </xf>
    <xf numFmtId="0" fontId="17" fillId="6" borderId="13" xfId="0" applyFont="1" applyFill="1" applyBorder="1" applyAlignment="1" applyProtection="1">
      <alignment horizontal="left" wrapText="1"/>
    </xf>
    <xf numFmtId="0" fontId="17" fillId="6" borderId="11" xfId="0" applyFont="1" applyFill="1" applyBorder="1" applyAlignment="1" applyProtection="1">
      <alignment horizontal="left" wrapText="1"/>
    </xf>
    <xf numFmtId="0" fontId="17" fillId="6" borderId="2" xfId="0" applyFont="1" applyFill="1" applyBorder="1" applyAlignment="1" applyProtection="1">
      <alignment horizontal="left" wrapText="1"/>
    </xf>
    <xf numFmtId="0" fontId="7" fillId="3" borderId="16" xfId="0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8" fillId="29" borderId="51" xfId="0" applyFont="1" applyFill="1" applyBorder="1" applyAlignment="1">
      <alignment horizontal="left" wrapText="1"/>
    </xf>
    <xf numFmtId="0" fontId="8" fillId="29" borderId="25" xfId="0" applyFont="1" applyFill="1" applyBorder="1" applyAlignment="1">
      <alignment horizontal="left" wrapText="1"/>
    </xf>
    <xf numFmtId="0" fontId="9" fillId="6" borderId="61" xfId="0" applyFont="1" applyFill="1" applyBorder="1" applyAlignment="1" applyProtection="1">
      <alignment horizontal="left" wrapText="1"/>
    </xf>
    <xf numFmtId="0" fontId="9" fillId="6" borderId="11" xfId="0" applyFont="1" applyFill="1" applyBorder="1" applyAlignment="1" applyProtection="1">
      <alignment horizontal="left" wrapText="1"/>
    </xf>
    <xf numFmtId="0" fontId="9" fillId="6" borderId="2" xfId="0" applyFont="1" applyFill="1" applyBorder="1" applyAlignment="1" applyProtection="1">
      <alignment horizontal="left" wrapText="1"/>
    </xf>
    <xf numFmtId="0" fontId="15" fillId="8" borderId="13" xfId="0" applyFont="1" applyFill="1" applyBorder="1" applyAlignment="1" applyProtection="1">
      <alignment horizontal="center" wrapText="1"/>
    </xf>
    <xf numFmtId="0" fontId="15" fillId="8" borderId="11" xfId="0" applyFont="1" applyFill="1" applyBorder="1" applyAlignment="1" applyProtection="1">
      <alignment horizontal="center" wrapText="1"/>
    </xf>
    <xf numFmtId="0" fontId="15" fillId="8" borderId="2" xfId="0" applyFont="1" applyFill="1" applyBorder="1" applyAlignment="1" applyProtection="1">
      <alignment horizontal="center" wrapText="1"/>
    </xf>
    <xf numFmtId="0" fontId="7" fillId="6" borderId="1" xfId="0" applyFont="1" applyFill="1" applyBorder="1" applyAlignment="1" applyProtection="1">
      <alignment horizontal="left" wrapText="1"/>
    </xf>
    <xf numFmtId="0" fontId="5" fillId="6" borderId="35" xfId="0" applyFont="1" applyFill="1" applyBorder="1" applyAlignment="1" applyProtection="1">
      <alignment horizontal="left" vertical="center" wrapText="1"/>
    </xf>
    <xf numFmtId="0" fontId="5" fillId="6" borderId="7" xfId="0" applyFont="1" applyFill="1" applyBorder="1" applyAlignment="1" applyProtection="1">
      <alignment horizontal="left" vertical="center" wrapText="1"/>
    </xf>
    <xf numFmtId="0" fontId="5" fillId="6" borderId="28" xfId="0" applyFont="1" applyFill="1" applyBorder="1" applyAlignment="1" applyProtection="1">
      <alignment horizontal="left" vertical="center" wrapText="1"/>
    </xf>
    <xf numFmtId="0" fontId="5" fillId="6" borderId="36" xfId="0" applyFont="1" applyFill="1" applyBorder="1" applyAlignment="1" applyProtection="1">
      <alignment horizontal="left" vertical="center" wrapText="1"/>
    </xf>
    <xf numFmtId="0" fontId="5" fillId="6" borderId="10" xfId="0" applyFont="1" applyFill="1" applyBorder="1" applyAlignment="1" applyProtection="1">
      <alignment horizontal="left" vertical="center" wrapText="1"/>
    </xf>
    <xf numFmtId="0" fontId="5" fillId="6" borderId="29" xfId="0" applyFont="1" applyFill="1" applyBorder="1" applyAlignment="1" applyProtection="1">
      <alignment horizontal="left" vertical="center" wrapText="1"/>
    </xf>
    <xf numFmtId="0" fontId="28" fillId="6" borderId="1" xfId="0" applyFont="1" applyFill="1" applyBorder="1" applyAlignment="1" applyProtection="1">
      <alignment horizontal="left" wrapText="1"/>
    </xf>
    <xf numFmtId="0" fontId="7" fillId="0" borderId="13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29" fillId="28" borderId="13" xfId="2" applyFont="1" applyFill="1" applyBorder="1" applyAlignment="1" applyProtection="1">
      <alignment horizontal="left"/>
    </xf>
    <xf numFmtId="0" fontId="29" fillId="28" borderId="11" xfId="2" applyFont="1" applyFill="1" applyBorder="1" applyAlignment="1" applyProtection="1">
      <alignment horizontal="left"/>
    </xf>
    <xf numFmtId="0" fontId="29" fillId="28" borderId="2" xfId="2" applyFont="1" applyFill="1" applyBorder="1" applyAlignment="1" applyProtection="1">
      <alignment horizontal="left"/>
    </xf>
    <xf numFmtId="0" fontId="7" fillId="6" borderId="21" xfId="0" applyFont="1" applyFill="1" applyBorder="1" applyAlignment="1" applyProtection="1">
      <alignment horizontal="left" vertical="center" wrapText="1"/>
    </xf>
    <xf numFmtId="0" fontId="7" fillId="6" borderId="0" xfId="0" applyFont="1" applyFill="1" applyBorder="1" applyAlignment="1" applyProtection="1">
      <alignment horizontal="left" vertical="center" wrapText="1"/>
    </xf>
    <xf numFmtId="0" fontId="7" fillId="6" borderId="32" xfId="0" applyFont="1" applyFill="1" applyBorder="1" applyAlignment="1" applyProtection="1">
      <alignment horizontal="left" vertical="center" wrapText="1"/>
    </xf>
    <xf numFmtId="0" fontId="7" fillId="0" borderId="1" xfId="0" applyFont="1" applyBorder="1" applyAlignment="1" applyProtection="1">
      <alignment horizontal="left" vertical="top" wrapText="1"/>
    </xf>
    <xf numFmtId="0" fontId="14" fillId="0" borderId="13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43" fillId="0" borderId="61" xfId="0" applyFont="1" applyBorder="1" applyAlignment="1">
      <alignment horizontal="left" vertical="top"/>
    </xf>
    <xf numFmtId="0" fontId="43" fillId="0" borderId="11" xfId="0" applyFont="1" applyBorder="1" applyAlignment="1">
      <alignment horizontal="left" vertical="top"/>
    </xf>
    <xf numFmtId="0" fontId="43" fillId="0" borderId="50" xfId="0" applyFont="1" applyBorder="1" applyAlignment="1">
      <alignment horizontal="left" vertical="top"/>
    </xf>
    <xf numFmtId="49" fontId="9" fillId="3" borderId="13" xfId="0" applyNumberFormat="1" applyFont="1" applyFill="1" applyBorder="1" applyAlignment="1">
      <alignment horizontal="center"/>
    </xf>
    <xf numFmtId="49" fontId="9" fillId="3" borderId="11" xfId="0" applyNumberFormat="1" applyFont="1" applyFill="1" applyBorder="1" applyAlignment="1">
      <alignment horizontal="center"/>
    </xf>
    <xf numFmtId="49" fontId="9" fillId="3" borderId="2" xfId="0" applyNumberFormat="1" applyFont="1" applyFill="1" applyBorder="1" applyAlignment="1">
      <alignment horizontal="center"/>
    </xf>
    <xf numFmtId="0" fontId="20" fillId="28" borderId="13" xfId="0" applyFont="1" applyFill="1" applyBorder="1" applyAlignment="1">
      <alignment horizontal="left" vertical="center"/>
    </xf>
    <xf numFmtId="0" fontId="20" fillId="28" borderId="11" xfId="0" applyFont="1" applyFill="1" applyBorder="1" applyAlignment="1">
      <alignment horizontal="left" vertical="center"/>
    </xf>
    <xf numFmtId="0" fontId="20" fillId="28" borderId="2" xfId="0" applyFont="1" applyFill="1" applyBorder="1" applyAlignment="1">
      <alignment horizontal="left" vertical="center"/>
    </xf>
    <xf numFmtId="0" fontId="8" fillId="29" borderId="6" xfId="0" applyFont="1" applyFill="1" applyBorder="1" applyAlignment="1">
      <alignment horizontal="left"/>
    </xf>
    <xf numFmtId="0" fontId="8" fillId="29" borderId="7" xfId="0" applyFont="1" applyFill="1" applyBorder="1" applyAlignment="1">
      <alignment horizontal="left"/>
    </xf>
    <xf numFmtId="0" fontId="8" fillId="29" borderId="22" xfId="0" applyFont="1" applyFill="1" applyBorder="1" applyAlignment="1">
      <alignment horizontal="left"/>
    </xf>
    <xf numFmtId="0" fontId="8" fillId="29" borderId="23" xfId="0" applyFont="1" applyFill="1" applyBorder="1" applyAlignment="1">
      <alignment horizontal="left"/>
    </xf>
    <xf numFmtId="0" fontId="8" fillId="29" borderId="14" xfId="0" applyFont="1" applyFill="1" applyBorder="1" applyAlignment="1">
      <alignment horizontal="left"/>
    </xf>
    <xf numFmtId="0" fontId="8" fillId="29" borderId="24" xfId="0" applyFont="1" applyFill="1" applyBorder="1" applyAlignment="1">
      <alignment horizontal="left"/>
    </xf>
    <xf numFmtId="0" fontId="7" fillId="3" borderId="13" xfId="0" applyFont="1" applyFill="1" applyBorder="1" applyAlignment="1">
      <alignment horizontal="left" wrapText="1"/>
    </xf>
    <xf numFmtId="0" fontId="7" fillId="3" borderId="11" xfId="0" applyFont="1" applyFill="1" applyBorder="1" applyAlignment="1">
      <alignment horizontal="left" wrapText="1"/>
    </xf>
    <xf numFmtId="0" fontId="15" fillId="8" borderId="20" xfId="0" applyFont="1" applyFill="1" applyBorder="1" applyAlignment="1" applyProtection="1">
      <alignment horizontal="center" vertical="center" wrapText="1"/>
    </xf>
    <xf numFmtId="0" fontId="15" fillId="8" borderId="12" xfId="0" applyFont="1" applyFill="1" applyBorder="1" applyAlignment="1" applyProtection="1">
      <alignment horizontal="center" vertical="center" wrapText="1"/>
    </xf>
    <xf numFmtId="0" fontId="15" fillId="8" borderId="4" xfId="0" applyFont="1" applyFill="1" applyBorder="1" applyAlignment="1" applyProtection="1">
      <alignment horizontal="center" vertical="center" wrapText="1"/>
    </xf>
    <xf numFmtId="0" fontId="15" fillId="8" borderId="30" xfId="0" applyFont="1" applyFill="1" applyBorder="1" applyAlignment="1" applyProtection="1">
      <alignment horizontal="center" vertical="center" wrapText="1"/>
    </xf>
    <xf numFmtId="0" fontId="15" fillId="8" borderId="14" xfId="0" applyFont="1" applyFill="1" applyBorder="1" applyAlignment="1" applyProtection="1">
      <alignment horizontal="center" vertical="center" wrapText="1"/>
    </xf>
    <xf numFmtId="0" fontId="15" fillId="8" borderId="31" xfId="0" applyFont="1" applyFill="1" applyBorder="1" applyAlignment="1" applyProtection="1">
      <alignment horizontal="center" vertical="center" wrapText="1"/>
    </xf>
    <xf numFmtId="0" fontId="16" fillId="6" borderId="13" xfId="0" applyFont="1" applyFill="1" applyBorder="1" applyAlignment="1" applyProtection="1">
      <alignment horizontal="left" wrapText="1"/>
    </xf>
    <xf numFmtId="0" fontId="16" fillId="6" borderId="11" xfId="0" applyFont="1" applyFill="1" applyBorder="1" applyAlignment="1" applyProtection="1">
      <alignment horizontal="left" wrapText="1"/>
    </xf>
    <xf numFmtId="0" fontId="16" fillId="6" borderId="2" xfId="0" applyFont="1" applyFill="1" applyBorder="1" applyAlignment="1" applyProtection="1">
      <alignment horizontal="left" wrapText="1"/>
    </xf>
    <xf numFmtId="0" fontId="5" fillId="6" borderId="13" xfId="0" applyFont="1" applyFill="1" applyBorder="1" applyAlignment="1" applyProtection="1">
      <alignment horizontal="left" wrapText="1"/>
    </xf>
    <xf numFmtId="0" fontId="5" fillId="6" borderId="11" xfId="0" applyFont="1" applyFill="1" applyBorder="1" applyAlignment="1" applyProtection="1">
      <alignment horizontal="left" wrapText="1"/>
    </xf>
    <xf numFmtId="0" fontId="5" fillId="6" borderId="2" xfId="0" applyFont="1" applyFill="1" applyBorder="1" applyAlignment="1" applyProtection="1">
      <alignment horizontal="left" wrapText="1"/>
    </xf>
    <xf numFmtId="0" fontId="9" fillId="6" borderId="13" xfId="0" applyFont="1" applyFill="1" applyBorder="1" applyAlignment="1" applyProtection="1">
      <alignment horizontal="left" wrapText="1"/>
    </xf>
    <xf numFmtId="0" fontId="5" fillId="0" borderId="13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46" fillId="28" borderId="1" xfId="0" applyFont="1" applyFill="1" applyBorder="1" applyAlignment="1">
      <alignment horizontal="center" vertical="center" wrapText="1"/>
    </xf>
    <xf numFmtId="0" fontId="5" fillId="5" borderId="26" xfId="0" applyNumberFormat="1" applyFont="1" applyFill="1" applyBorder="1" applyAlignment="1" applyProtection="1">
      <alignment horizontal="left"/>
      <protection locked="0"/>
    </xf>
    <xf numFmtId="0" fontId="5" fillId="5" borderId="33" xfId="0" applyNumberFormat="1" applyFont="1" applyFill="1" applyBorder="1" applyAlignment="1" applyProtection="1">
      <alignment horizontal="left"/>
      <protection locked="0"/>
    </xf>
    <xf numFmtId="0" fontId="5" fillId="5" borderId="34" xfId="0" applyNumberFormat="1" applyFont="1" applyFill="1" applyBorder="1" applyAlignment="1" applyProtection="1">
      <alignment horizontal="left"/>
      <protection locked="0"/>
    </xf>
    <xf numFmtId="49" fontId="5" fillId="5" borderId="13" xfId="0" applyNumberFormat="1" applyFont="1" applyFill="1" applyBorder="1" applyAlignment="1" applyProtection="1">
      <alignment horizontal="left"/>
      <protection locked="0"/>
    </xf>
    <xf numFmtId="49" fontId="5" fillId="5" borderId="11" xfId="0" applyNumberFormat="1" applyFont="1" applyFill="1" applyBorder="1" applyAlignment="1" applyProtection="1">
      <alignment horizontal="left"/>
      <protection locked="0"/>
    </xf>
    <xf numFmtId="49" fontId="5" fillId="5" borderId="50" xfId="0" applyNumberFormat="1" applyFont="1" applyFill="1" applyBorder="1" applyAlignment="1" applyProtection="1">
      <alignment horizontal="left"/>
      <protection locked="0"/>
    </xf>
    <xf numFmtId="49" fontId="14" fillId="5" borderId="11" xfId="0" applyNumberFormat="1" applyFont="1" applyFill="1" applyBorder="1" applyAlignment="1" applyProtection="1">
      <alignment horizontal="left"/>
      <protection locked="0"/>
    </xf>
    <xf numFmtId="49" fontId="14" fillId="5" borderId="50" xfId="0" applyNumberFormat="1" applyFont="1" applyFill="1" applyBorder="1" applyAlignment="1" applyProtection="1">
      <alignment horizontal="left"/>
      <protection locked="0"/>
    </xf>
    <xf numFmtId="0" fontId="7" fillId="10" borderId="1" xfId="0" applyFont="1" applyFill="1" applyBorder="1" applyAlignment="1" applyProtection="1">
      <alignment horizontal="center"/>
    </xf>
    <xf numFmtId="0" fontId="7" fillId="11" borderId="13" xfId="0" applyFont="1" applyFill="1" applyBorder="1" applyAlignment="1" applyProtection="1">
      <alignment horizontal="center" vertical="top" wrapText="1"/>
    </xf>
    <xf numFmtId="0" fontId="7" fillId="11" borderId="11" xfId="0" applyFont="1" applyFill="1" applyBorder="1" applyAlignment="1" applyProtection="1">
      <alignment horizontal="center" vertical="top" wrapText="1"/>
    </xf>
    <xf numFmtId="0" fontId="7" fillId="11" borderId="2" xfId="0" applyFont="1" applyFill="1" applyBorder="1" applyAlignment="1" applyProtection="1">
      <alignment horizontal="center" vertical="top" wrapText="1"/>
    </xf>
    <xf numFmtId="49" fontId="5" fillId="5" borderId="1" xfId="0" applyNumberFormat="1" applyFont="1" applyFill="1" applyBorder="1" applyAlignment="1" applyProtection="1">
      <alignment horizontal="left"/>
      <protection locked="0"/>
    </xf>
    <xf numFmtId="49" fontId="5" fillId="5" borderId="18" xfId="0" applyNumberFormat="1" applyFont="1" applyFill="1" applyBorder="1" applyAlignment="1" applyProtection="1">
      <alignment horizontal="left"/>
      <protection locked="0"/>
    </xf>
    <xf numFmtId="14" fontId="5" fillId="5" borderId="17" xfId="0" applyNumberFormat="1" applyFont="1" applyFill="1" applyBorder="1" applyAlignment="1" applyProtection="1">
      <alignment horizontal="left"/>
      <protection locked="0"/>
    </xf>
    <xf numFmtId="14" fontId="5" fillId="5" borderId="19" xfId="0" applyNumberFormat="1" applyFont="1" applyFill="1" applyBorder="1" applyAlignment="1" applyProtection="1">
      <alignment horizontal="left"/>
      <protection locked="0"/>
    </xf>
    <xf numFmtId="0" fontId="5" fillId="3" borderId="13" xfId="5" applyFont="1" applyFill="1" applyBorder="1" applyAlignment="1" applyProtection="1">
      <alignment horizontal="left"/>
    </xf>
    <xf numFmtId="0" fontId="5" fillId="3" borderId="2" xfId="5" applyFont="1" applyFill="1" applyBorder="1" applyAlignment="1" applyProtection="1">
      <alignment horizontal="left"/>
    </xf>
    <xf numFmtId="0" fontId="30" fillId="16" borderId="6" xfId="8" applyFont="1" applyFill="1" applyBorder="1" applyAlignment="1" applyProtection="1">
      <alignment horizontal="center" vertical="center"/>
    </xf>
    <xf numFmtId="0" fontId="30" fillId="16" borderId="22" xfId="8" applyFont="1" applyFill="1" applyBorder="1" applyAlignment="1" applyProtection="1">
      <alignment horizontal="center" vertical="center"/>
    </xf>
    <xf numFmtId="0" fontId="30" fillId="16" borderId="9" xfId="8" applyFont="1" applyFill="1" applyBorder="1" applyAlignment="1" applyProtection="1">
      <alignment horizontal="center" vertical="center"/>
    </xf>
    <xf numFmtId="0" fontId="30" fillId="16" borderId="40" xfId="8" applyFont="1" applyFill="1" applyBorder="1" applyAlignment="1" applyProtection="1">
      <alignment horizontal="center" vertical="center"/>
    </xf>
    <xf numFmtId="0" fontId="37" fillId="22" borderId="12" xfId="8" applyFont="1" applyFill="1" applyBorder="1" applyAlignment="1" applyProtection="1">
      <alignment horizontal="left" vertical="top" wrapText="1"/>
    </xf>
    <xf numFmtId="0" fontId="37" fillId="22" borderId="4" xfId="8" applyFont="1" applyFill="1" applyBorder="1" applyAlignment="1" applyProtection="1">
      <alignment horizontal="left" vertical="top" wrapText="1"/>
    </xf>
    <xf numFmtId="0" fontId="37" fillId="22" borderId="14" xfId="8" applyFont="1" applyFill="1" applyBorder="1" applyAlignment="1" applyProtection="1">
      <alignment horizontal="left" vertical="top" wrapText="1"/>
    </xf>
    <xf numFmtId="0" fontId="37" fillId="22" borderId="31" xfId="8" applyFont="1" applyFill="1" applyBorder="1" applyAlignment="1" applyProtection="1">
      <alignment horizontal="left" vertical="top" wrapText="1"/>
    </xf>
    <xf numFmtId="0" fontId="7" fillId="17" borderId="6" xfId="8" applyNumberFormat="1" applyFont="1" applyFill="1" applyBorder="1" applyAlignment="1" applyProtection="1">
      <alignment horizontal="center" vertical="top" wrapText="1"/>
    </xf>
    <xf numFmtId="0" fontId="7" fillId="17" borderId="22" xfId="8" applyNumberFormat="1" applyFont="1" applyFill="1" applyBorder="1" applyAlignment="1" applyProtection="1">
      <alignment horizontal="center" vertical="top" wrapText="1"/>
    </xf>
    <xf numFmtId="0" fontId="7" fillId="17" borderId="8" xfId="8" applyNumberFormat="1" applyFont="1" applyFill="1" applyBorder="1" applyAlignment="1" applyProtection="1">
      <alignment horizontal="center" vertical="top" wrapText="1"/>
    </xf>
    <xf numFmtId="0" fontId="7" fillId="17" borderId="39" xfId="8" applyNumberFormat="1" applyFont="1" applyFill="1" applyBorder="1" applyAlignment="1" applyProtection="1">
      <alignment horizontal="center" vertical="top" wrapText="1"/>
    </xf>
    <xf numFmtId="0" fontId="7" fillId="18" borderId="6" xfId="8" applyNumberFormat="1" applyFont="1" applyFill="1" applyBorder="1" applyAlignment="1" applyProtection="1">
      <alignment horizontal="center" vertical="top" wrapText="1"/>
    </xf>
    <xf numFmtId="0" fontId="7" fillId="18" borderId="22" xfId="8" applyNumberFormat="1" applyFont="1" applyFill="1" applyBorder="1" applyAlignment="1" applyProtection="1">
      <alignment horizontal="center" vertical="top" wrapText="1"/>
    </xf>
    <xf numFmtId="0" fontId="7" fillId="18" borderId="8" xfId="8" applyNumberFormat="1" applyFont="1" applyFill="1" applyBorder="1" applyAlignment="1" applyProtection="1">
      <alignment horizontal="center" vertical="top" wrapText="1"/>
    </xf>
    <xf numFmtId="0" fontId="7" fillId="18" borderId="39" xfId="8" applyNumberFormat="1" applyFont="1" applyFill="1" applyBorder="1" applyAlignment="1" applyProtection="1">
      <alignment horizontal="center" vertical="top" wrapText="1"/>
    </xf>
    <xf numFmtId="0" fontId="7" fillId="19" borderId="6" xfId="8" applyNumberFormat="1" applyFont="1" applyFill="1" applyBorder="1" applyAlignment="1" applyProtection="1">
      <alignment horizontal="center" vertical="top" wrapText="1"/>
    </xf>
    <xf numFmtId="0" fontId="7" fillId="19" borderId="22" xfId="8" applyNumberFormat="1" applyFont="1" applyFill="1" applyBorder="1" applyAlignment="1" applyProtection="1">
      <alignment horizontal="center" vertical="top" wrapText="1"/>
    </xf>
    <xf numFmtId="0" fontId="7" fillId="19" borderId="8" xfId="8" applyNumberFormat="1" applyFont="1" applyFill="1" applyBorder="1" applyAlignment="1" applyProtection="1">
      <alignment horizontal="center" vertical="top" wrapText="1"/>
    </xf>
    <xf numFmtId="0" fontId="7" fillId="19" borderId="39" xfId="8" applyNumberFormat="1" applyFont="1" applyFill="1" applyBorder="1" applyAlignment="1" applyProtection="1">
      <alignment horizontal="center" vertical="top" wrapText="1"/>
    </xf>
    <xf numFmtId="0" fontId="31" fillId="0" borderId="7" xfId="8" applyFont="1" applyBorder="1" applyAlignment="1" applyProtection="1">
      <alignment horizontal="center" wrapText="1"/>
    </xf>
    <xf numFmtId="0" fontId="7" fillId="3" borderId="41" xfId="8" applyFont="1" applyFill="1" applyBorder="1" applyAlignment="1" applyProtection="1">
      <alignment horizontal="left"/>
    </xf>
    <xf numFmtId="0" fontId="7" fillId="3" borderId="48" xfId="8" applyFont="1" applyFill="1" applyBorder="1" applyAlignment="1" applyProtection="1">
      <alignment horizontal="left"/>
    </xf>
    <xf numFmtId="0" fontId="8" fillId="3" borderId="41" xfId="8" applyFont="1" applyFill="1" applyBorder="1" applyAlignment="1" applyProtection="1">
      <alignment horizontal="left" vertical="top" wrapText="1"/>
    </xf>
    <xf numFmtId="0" fontId="8" fillId="3" borderId="48" xfId="8" applyFont="1" applyFill="1" applyBorder="1" applyAlignment="1" applyProtection="1">
      <alignment horizontal="left" vertical="top" wrapText="1"/>
    </xf>
    <xf numFmtId="0" fontId="7" fillId="0" borderId="42" xfId="8" applyFont="1" applyBorder="1" applyAlignment="1" applyProtection="1">
      <alignment horizontal="left" vertical="top" wrapText="1"/>
    </xf>
    <xf numFmtId="10" fontId="1" fillId="4" borderId="41" xfId="8" applyNumberFormat="1" applyFill="1" applyBorder="1" applyAlignment="1" applyProtection="1">
      <alignment horizontal="center"/>
      <protection locked="0"/>
    </xf>
    <xf numFmtId="10" fontId="1" fillId="4" borderId="48" xfId="8" applyNumberFormat="1" applyFill="1" applyBorder="1" applyAlignment="1" applyProtection="1">
      <alignment horizontal="center"/>
      <protection locked="0"/>
    </xf>
    <xf numFmtId="0" fontId="8" fillId="3" borderId="41" xfId="8" applyFont="1" applyFill="1" applyBorder="1" applyAlignment="1" applyProtection="1"/>
    <xf numFmtId="0" fontId="8" fillId="3" borderId="48" xfId="8" applyFont="1" applyFill="1" applyBorder="1" applyAlignment="1" applyProtection="1"/>
    <xf numFmtId="4" fontId="40" fillId="3" borderId="41" xfId="8" applyNumberFormat="1" applyFont="1" applyFill="1" applyBorder="1" applyAlignment="1" applyProtection="1">
      <alignment horizontal="center"/>
    </xf>
    <xf numFmtId="4" fontId="40" fillId="3" borderId="42" xfId="8" applyNumberFormat="1" applyFont="1" applyFill="1" applyBorder="1" applyAlignment="1" applyProtection="1">
      <alignment horizontal="center"/>
    </xf>
    <xf numFmtId="4" fontId="40" fillId="3" borderId="48" xfId="8" applyNumberFormat="1" applyFont="1" applyFill="1" applyBorder="1" applyAlignment="1" applyProtection="1">
      <alignment horizontal="center"/>
    </xf>
    <xf numFmtId="0" fontId="8" fillId="3" borderId="41" xfId="8" applyFont="1" applyFill="1" applyBorder="1" applyAlignment="1" applyProtection="1">
      <alignment horizontal="left"/>
    </xf>
    <xf numFmtId="0" fontId="8" fillId="3" borderId="48" xfId="8" applyFont="1" applyFill="1" applyBorder="1" applyAlignment="1" applyProtection="1">
      <alignment horizontal="left"/>
    </xf>
    <xf numFmtId="10" fontId="7" fillId="3" borderId="41" xfId="8" applyNumberFormat="1" applyFont="1" applyFill="1" applyBorder="1" applyAlignment="1" applyProtection="1">
      <alignment horizontal="center"/>
    </xf>
    <xf numFmtId="10" fontId="7" fillId="3" borderId="42" xfId="8" applyNumberFormat="1" applyFont="1" applyFill="1" applyBorder="1" applyAlignment="1" applyProtection="1">
      <alignment horizontal="center"/>
    </xf>
    <xf numFmtId="10" fontId="7" fillId="3" borderId="48" xfId="8" applyNumberFormat="1" applyFont="1" applyFill="1" applyBorder="1" applyAlignment="1" applyProtection="1">
      <alignment horizontal="center"/>
    </xf>
    <xf numFmtId="10" fontId="1" fillId="4" borderId="49" xfId="8" applyNumberFormat="1" applyFill="1" applyBorder="1" applyAlignment="1" applyProtection="1">
      <alignment horizontal="center"/>
      <protection locked="0"/>
    </xf>
    <xf numFmtId="0" fontId="37" fillId="25" borderId="12" xfId="8" applyFont="1" applyFill="1" applyBorder="1" applyAlignment="1" applyProtection="1">
      <alignment horizontal="left" vertical="top" wrapText="1"/>
    </xf>
    <xf numFmtId="0" fontId="37" fillId="25" borderId="4" xfId="8" applyFont="1" applyFill="1" applyBorder="1" applyAlignment="1" applyProtection="1">
      <alignment horizontal="left" vertical="top" wrapText="1"/>
    </xf>
    <xf numFmtId="0" fontId="37" fillId="25" borderId="14" xfId="8" applyFont="1" applyFill="1" applyBorder="1" applyAlignment="1" applyProtection="1">
      <alignment horizontal="left" vertical="top" wrapText="1"/>
    </xf>
    <xf numFmtId="0" fontId="37" fillId="25" borderId="31" xfId="8" applyFont="1" applyFill="1" applyBorder="1" applyAlignment="1" applyProtection="1">
      <alignment horizontal="left" vertical="top" wrapText="1"/>
    </xf>
    <xf numFmtId="0" fontId="36" fillId="0" borderId="21" xfId="8" applyFont="1" applyBorder="1" applyAlignment="1" applyProtection="1">
      <alignment horizontal="left" wrapText="1"/>
    </xf>
    <xf numFmtId="0" fontId="36" fillId="0" borderId="0" xfId="8" applyFont="1" applyAlignment="1" applyProtection="1">
      <alignment horizontal="left" wrapText="1"/>
    </xf>
  </cellXfs>
  <cellStyles count="9">
    <cellStyle name="Standard" xfId="0" builtinId="0"/>
    <cellStyle name="Standard 2" xfId="1"/>
    <cellStyle name="Standard 2 2" xfId="5"/>
    <cellStyle name="Standard 3" xfId="2"/>
    <cellStyle name="Standard 4" xfId="3"/>
    <cellStyle name="Standard 5" xfId="4"/>
    <cellStyle name="Standard 5 2" xfId="7"/>
    <cellStyle name="Standard 5 2 2" xfId="8"/>
    <cellStyle name="Standard 6" xfId="6"/>
  </cellStyles>
  <dxfs count="3">
    <dxf>
      <fill>
        <patternFill>
          <bgColor theme="5" tint="0.59996337778862885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  <color theme="0"/>
      </font>
      <fill>
        <patternFill>
          <bgColor rgb="FFC00000"/>
        </patternFill>
      </fill>
    </dxf>
  </dxfs>
  <tableStyles count="0" defaultTableStyle="TableStyleMedium2" defaultPivotStyle="PivotStyleLight16"/>
  <colors>
    <mruColors>
      <color rgb="FF0066FF"/>
      <color rgb="FF0066F0"/>
      <color rgb="FFFEE370"/>
      <color rgb="FF008E18"/>
      <color rgb="FF00682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_18/w_18_7/w_18_71/d_18_71_dien/Vertragsmanagement/LVs%20und%20Kalkulationsvorlagen/3_Kalkulationsvorlagen/01_F&#252;r%20neue%20Vertr&#228;ge%20und%20neue%20ER-Kalkulationen/2017-01_Kalkulation%20Verwaltung_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lkulationsdaten"/>
      <sheetName val="Berechnung"/>
      <sheetName val="Revierplan"/>
      <sheetName val="Historie"/>
      <sheetName val="Hilfsdaten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3"/>
  </sheetPr>
  <dimension ref="A1:T67"/>
  <sheetViews>
    <sheetView tabSelected="1" zoomScaleNormal="100" workbookViewId="0">
      <selection activeCell="E9" sqref="E9"/>
    </sheetView>
  </sheetViews>
  <sheetFormatPr baseColWidth="10" defaultRowHeight="12.75" x14ac:dyDescent="0.2"/>
  <cols>
    <col min="1" max="1" width="8.28515625" customWidth="1"/>
    <col min="2" max="2" width="43.140625" customWidth="1"/>
    <col min="3" max="3" width="16" customWidth="1"/>
    <col min="4" max="4" width="13.7109375" customWidth="1"/>
    <col min="5" max="5" width="16.5703125" customWidth="1"/>
    <col min="6" max="6" width="1.5703125" customWidth="1"/>
    <col min="7" max="7" width="16.42578125" customWidth="1"/>
    <col min="8" max="9" width="7.85546875" customWidth="1"/>
    <col min="10" max="10" width="24" customWidth="1"/>
    <col min="11" max="12" width="17.85546875" customWidth="1"/>
  </cols>
  <sheetData>
    <row r="1" spans="1:13" ht="15.75" customHeight="1" thickTop="1" x14ac:dyDescent="0.25">
      <c r="A1" s="1" t="str">
        <f>Objektdaten_Stunden!A1</f>
        <v>KALKULATION Unterhaltsreinigung Schulen und Sporthallen</v>
      </c>
      <c r="G1" s="258" t="s">
        <v>61</v>
      </c>
      <c r="H1" s="259"/>
      <c r="I1" s="259"/>
      <c r="J1" s="259"/>
      <c r="K1" s="259"/>
      <c r="L1" s="260"/>
    </row>
    <row r="2" spans="1:13" ht="9.75" customHeight="1" x14ac:dyDescent="0.25">
      <c r="A2" s="1"/>
      <c r="G2" s="261"/>
      <c r="H2" s="262"/>
      <c r="I2" s="262"/>
      <c r="J2" s="262"/>
      <c r="K2" s="262"/>
      <c r="L2" s="263"/>
    </row>
    <row r="3" spans="1:13" ht="25.5" customHeight="1" thickBot="1" x14ac:dyDescent="0.25">
      <c r="A3" s="211" t="s">
        <v>53</v>
      </c>
      <c r="B3" s="325" t="str">
        <f>Objektdaten_Stunden!G3</f>
        <v>GS Käthe-Paulus-Schule</v>
      </c>
      <c r="C3" s="326"/>
      <c r="D3" s="327"/>
      <c r="E3" s="212" t="str">
        <f>Objektdaten_Stunden!G4</f>
        <v>1727</v>
      </c>
      <c r="G3" s="264"/>
      <c r="H3" s="265"/>
      <c r="I3" s="265"/>
      <c r="J3" s="265"/>
      <c r="K3" s="265"/>
      <c r="L3" s="266"/>
    </row>
    <row r="4" spans="1:13" ht="25.5" customHeight="1" thickTop="1" x14ac:dyDescent="0.25">
      <c r="A4" s="309" t="s">
        <v>252</v>
      </c>
      <c r="B4" s="310"/>
      <c r="C4" s="310"/>
      <c r="D4" s="311"/>
      <c r="E4" s="201">
        <v>5</v>
      </c>
      <c r="L4" s="214"/>
    </row>
    <row r="5" spans="1:13" ht="25.5" customHeight="1" thickBot="1" x14ac:dyDescent="0.25">
      <c r="A5" s="309" t="s">
        <v>254</v>
      </c>
      <c r="B5" s="310"/>
      <c r="C5" s="310"/>
      <c r="D5" s="311"/>
      <c r="E5" s="202">
        <f>VLOOKUP(E4,A41:D50,3,FALSE)</f>
        <v>189.33</v>
      </c>
      <c r="G5" s="336" t="s">
        <v>63</v>
      </c>
      <c r="H5" s="337"/>
      <c r="I5" s="337"/>
      <c r="J5" s="337"/>
      <c r="K5" s="337"/>
      <c r="L5" s="338"/>
    </row>
    <row r="6" spans="1:13" ht="12.75" customHeight="1" x14ac:dyDescent="0.2">
      <c r="A6" s="328" t="s">
        <v>40</v>
      </c>
      <c r="B6" s="329"/>
      <c r="C6" s="329"/>
      <c r="D6" s="329"/>
      <c r="E6" s="330"/>
      <c r="G6" s="339"/>
      <c r="H6" s="340"/>
      <c r="I6" s="340"/>
      <c r="J6" s="340"/>
      <c r="K6" s="340"/>
      <c r="L6" s="341"/>
    </row>
    <row r="7" spans="1:13" ht="31.5" customHeight="1" x14ac:dyDescent="0.25">
      <c r="A7" s="331"/>
      <c r="B7" s="332"/>
      <c r="C7" s="332"/>
      <c r="D7" s="332"/>
      <c r="E7" s="333"/>
      <c r="G7" s="342"/>
      <c r="H7" s="343"/>
      <c r="I7" s="343"/>
      <c r="J7" s="344"/>
      <c r="K7" s="65" t="s">
        <v>114</v>
      </c>
      <c r="L7" s="66" t="s">
        <v>115</v>
      </c>
    </row>
    <row r="8" spans="1:13" ht="29.25" customHeight="1" x14ac:dyDescent="0.2">
      <c r="A8" s="35" t="s">
        <v>41</v>
      </c>
      <c r="B8" s="334" t="s">
        <v>0</v>
      </c>
      <c r="C8" s="335"/>
      <c r="D8" s="12" t="s">
        <v>43</v>
      </c>
      <c r="E8" s="193" t="s">
        <v>238</v>
      </c>
      <c r="G8" s="345" t="s">
        <v>235</v>
      </c>
      <c r="H8" s="346"/>
      <c r="I8" s="346"/>
      <c r="J8" s="347"/>
      <c r="K8" s="93" t="e">
        <f>Objektdaten_Stunden!AH9</f>
        <v>#DIV/0!</v>
      </c>
      <c r="L8" s="93" t="e">
        <f>K8*1.19</f>
        <v>#DIV/0!</v>
      </c>
      <c r="M8" s="3"/>
    </row>
    <row r="9" spans="1:13" ht="29.25" customHeight="1" x14ac:dyDescent="0.2">
      <c r="A9" s="36" t="s">
        <v>51</v>
      </c>
      <c r="B9" s="279" t="s">
        <v>116</v>
      </c>
      <c r="C9" s="279"/>
      <c r="D9" s="63">
        <v>2.5</v>
      </c>
      <c r="E9" s="255"/>
      <c r="G9" s="345" t="s">
        <v>244</v>
      </c>
      <c r="H9" s="346"/>
      <c r="I9" s="346"/>
      <c r="J9" s="347"/>
      <c r="K9" s="94" t="e">
        <f>L33*D36</f>
        <v>#DIV/0!</v>
      </c>
      <c r="L9" s="93" t="e">
        <f>K9*1.19</f>
        <v>#DIV/0!</v>
      </c>
      <c r="M9" s="3"/>
    </row>
    <row r="10" spans="1:13" ht="40.5" customHeight="1" x14ac:dyDescent="0.25">
      <c r="A10" s="36" t="s">
        <v>89</v>
      </c>
      <c r="B10" s="315" t="s">
        <v>99</v>
      </c>
      <c r="C10" s="315"/>
      <c r="D10" s="63">
        <v>2.5</v>
      </c>
      <c r="E10" s="256"/>
      <c r="G10" s="348" t="s">
        <v>243</v>
      </c>
      <c r="H10" s="294"/>
      <c r="I10" s="294"/>
      <c r="J10" s="295"/>
      <c r="K10" s="95" t="e">
        <f>ROUND(SUM(K8:K9),2)</f>
        <v>#DIV/0!</v>
      </c>
      <c r="L10" s="95" t="e">
        <f>K10*1.19</f>
        <v>#DIV/0!</v>
      </c>
      <c r="M10" s="213"/>
    </row>
    <row r="11" spans="1:13" ht="29.25" customHeight="1" x14ac:dyDescent="0.2">
      <c r="A11" s="36" t="s">
        <v>110</v>
      </c>
      <c r="B11" s="279" t="s">
        <v>109</v>
      </c>
      <c r="C11" s="279"/>
      <c r="D11" s="63">
        <v>5</v>
      </c>
      <c r="E11" s="255"/>
      <c r="G11" s="284" t="s">
        <v>227</v>
      </c>
      <c r="H11" s="285"/>
      <c r="I11" s="285"/>
      <c r="J11" s="286"/>
      <c r="K11" s="227" t="e">
        <f>K10*6</f>
        <v>#DIV/0!</v>
      </c>
      <c r="L11" s="228" t="e">
        <f>K11*1.19</f>
        <v>#DIV/0!</v>
      </c>
      <c r="M11" s="3"/>
    </row>
    <row r="12" spans="1:13" ht="38.25" customHeight="1" x14ac:dyDescent="0.2">
      <c r="A12" s="36" t="s">
        <v>48</v>
      </c>
      <c r="B12" s="279" t="s">
        <v>112</v>
      </c>
      <c r="C12" s="279"/>
      <c r="D12" s="63">
        <v>2.5</v>
      </c>
      <c r="E12" s="255"/>
      <c r="G12" s="284" t="s">
        <v>113</v>
      </c>
      <c r="H12" s="285"/>
      <c r="I12" s="285"/>
      <c r="J12" s="286"/>
      <c r="K12" s="282" t="s">
        <v>724</v>
      </c>
      <c r="L12" s="283"/>
      <c r="M12" s="50"/>
    </row>
    <row r="13" spans="1:13" ht="40.5" customHeight="1" x14ac:dyDescent="0.25">
      <c r="A13" s="36" t="s">
        <v>90</v>
      </c>
      <c r="B13" s="315" t="s">
        <v>100</v>
      </c>
      <c r="C13" s="315"/>
      <c r="D13" s="63">
        <v>2.5</v>
      </c>
      <c r="E13" s="256"/>
      <c r="G13" s="348" t="s">
        <v>264</v>
      </c>
      <c r="H13" s="294"/>
      <c r="I13" s="294"/>
      <c r="J13" s="295"/>
      <c r="K13" s="89">
        <v>144255.51</v>
      </c>
      <c r="L13" s="222">
        <f>K13*1.19</f>
        <v>171664.0569</v>
      </c>
      <c r="M13" s="213"/>
    </row>
    <row r="14" spans="1:13" ht="31.5" customHeight="1" x14ac:dyDescent="0.2">
      <c r="A14" s="36" t="s">
        <v>6</v>
      </c>
      <c r="B14" s="279" t="s">
        <v>111</v>
      </c>
      <c r="C14" s="279"/>
      <c r="D14" s="63">
        <v>1</v>
      </c>
      <c r="E14" s="255"/>
      <c r="G14" s="354" t="e">
        <f>IF(ROUND(K13,2)&gt;=ROUND(K10,2),"Angebotspreis liegt innerhalb der Preisobergrenze. Das Angebot wird gewertet.",IF(ROUND(K13,2)&lt;ROUND(K10,2),"Angebotspreis übersteigt die Preisobergrenze. Das führt zum Angebotsausschluss.","/"))</f>
        <v>#DIV/0!</v>
      </c>
      <c r="H14" s="354"/>
      <c r="I14" s="354"/>
      <c r="J14" s="354"/>
      <c r="K14" s="354"/>
      <c r="L14" s="354"/>
      <c r="M14" s="3"/>
    </row>
    <row r="15" spans="1:13" ht="28.5" customHeight="1" x14ac:dyDescent="0.2">
      <c r="A15" s="36" t="s">
        <v>52</v>
      </c>
      <c r="B15" s="279" t="s">
        <v>106</v>
      </c>
      <c r="C15" s="279"/>
      <c r="D15" s="63">
        <v>5</v>
      </c>
      <c r="E15" s="255"/>
      <c r="M15" s="3"/>
    </row>
    <row r="16" spans="1:13" ht="28.5" customHeight="1" x14ac:dyDescent="0.25">
      <c r="A16" s="36" t="s">
        <v>66</v>
      </c>
      <c r="B16" s="279" t="s">
        <v>88</v>
      </c>
      <c r="C16" s="279"/>
      <c r="D16" s="63">
        <v>2.5</v>
      </c>
      <c r="E16" s="255"/>
      <c r="G16" s="281" t="s">
        <v>265</v>
      </c>
      <c r="H16" s="281"/>
      <c r="I16" s="281"/>
      <c r="J16" s="281"/>
      <c r="K16" s="281"/>
      <c r="L16" s="281"/>
      <c r="M16" s="3"/>
    </row>
    <row r="17" spans="1:13" ht="25.5" customHeight="1" x14ac:dyDescent="0.2">
      <c r="A17" s="36" t="s">
        <v>67</v>
      </c>
      <c r="B17" s="279" t="s">
        <v>69</v>
      </c>
      <c r="C17" s="279"/>
      <c r="D17" s="63">
        <v>5</v>
      </c>
      <c r="E17" s="255"/>
      <c r="G17" s="67" t="s">
        <v>269</v>
      </c>
      <c r="H17" s="68"/>
      <c r="I17" s="68"/>
      <c r="J17" s="69"/>
      <c r="K17" s="70" t="s">
        <v>91</v>
      </c>
      <c r="L17" s="70" t="s">
        <v>92</v>
      </c>
      <c r="M17" s="3"/>
    </row>
    <row r="18" spans="1:13" ht="31.5" customHeight="1" x14ac:dyDescent="0.2">
      <c r="A18" s="36" t="s">
        <v>68</v>
      </c>
      <c r="B18" s="279" t="s">
        <v>228</v>
      </c>
      <c r="C18" s="279"/>
      <c r="D18" s="63">
        <v>5</v>
      </c>
      <c r="E18" s="255"/>
      <c r="G18" s="267" t="s">
        <v>270</v>
      </c>
      <c r="H18" s="268"/>
      <c r="I18" s="269"/>
      <c r="J18" s="223" t="s">
        <v>267</v>
      </c>
      <c r="K18" s="91" t="e">
        <f>Objektdaten_Stunden!AI9</f>
        <v>#DIV/0!</v>
      </c>
      <c r="L18" s="91" t="e">
        <f>K18*1.19</f>
        <v>#DIV/0!</v>
      </c>
      <c r="M18" s="3"/>
    </row>
    <row r="19" spans="1:13" ht="28.5" customHeight="1" x14ac:dyDescent="0.2">
      <c r="A19" s="36" t="s">
        <v>7</v>
      </c>
      <c r="B19" s="279" t="s">
        <v>70</v>
      </c>
      <c r="C19" s="279"/>
      <c r="D19" s="63">
        <v>5</v>
      </c>
      <c r="E19" s="255"/>
      <c r="G19" s="267" t="s">
        <v>271</v>
      </c>
      <c r="H19" s="268"/>
      <c r="I19" s="269"/>
      <c r="J19" s="223" t="s">
        <v>268</v>
      </c>
      <c r="K19" s="91" t="e">
        <f>L32*D36</f>
        <v>#DIV/0!</v>
      </c>
      <c r="L19" s="91" t="e">
        <f>K19*1.19</f>
        <v>#DIV/0!</v>
      </c>
      <c r="M19" s="3"/>
    </row>
    <row r="20" spans="1:13" ht="27" customHeight="1" x14ac:dyDescent="0.2">
      <c r="A20" s="36" t="s">
        <v>71</v>
      </c>
      <c r="B20" s="279" t="s">
        <v>247</v>
      </c>
      <c r="C20" s="280"/>
      <c r="D20" s="63">
        <v>5</v>
      </c>
      <c r="E20" s="255"/>
      <c r="F20" s="3"/>
      <c r="G20" s="349" t="s">
        <v>266</v>
      </c>
      <c r="H20" s="350"/>
      <c r="I20" s="350"/>
      <c r="J20" s="351"/>
      <c r="K20" s="226" t="e">
        <f>K8/C49</f>
        <v>#DIV/0!</v>
      </c>
      <c r="L20" s="226" t="e">
        <f>K20*1.19</f>
        <v>#DIV/0!</v>
      </c>
      <c r="M20" s="3"/>
    </row>
    <row r="21" spans="1:13" ht="28.5" customHeight="1" x14ac:dyDescent="0.2">
      <c r="A21" s="36" t="s">
        <v>72</v>
      </c>
      <c r="B21" s="279" t="s">
        <v>234</v>
      </c>
      <c r="C21" s="280"/>
      <c r="D21" s="63">
        <v>10</v>
      </c>
      <c r="E21" s="255"/>
      <c r="G21" s="316" t="s">
        <v>107</v>
      </c>
      <c r="H21" s="317"/>
      <c r="I21" s="317"/>
      <c r="J21" s="317"/>
      <c r="K21" s="317"/>
      <c r="L21" s="318"/>
      <c r="M21" s="3"/>
    </row>
    <row r="22" spans="1:13" ht="23.25" customHeight="1" x14ac:dyDescent="0.2">
      <c r="A22" s="36" t="s">
        <v>245</v>
      </c>
      <c r="B22" s="279" t="s">
        <v>246</v>
      </c>
      <c r="C22" s="280"/>
      <c r="D22" s="63">
        <v>5</v>
      </c>
      <c r="E22" s="255"/>
      <c r="M22" s="3"/>
    </row>
    <row r="23" spans="1:13" ht="21" customHeight="1" x14ac:dyDescent="0.25">
      <c r="A23" s="36" t="s">
        <v>73</v>
      </c>
      <c r="B23" s="279" t="s">
        <v>74</v>
      </c>
      <c r="C23" s="280"/>
      <c r="D23" s="63">
        <v>5</v>
      </c>
      <c r="E23" s="255"/>
      <c r="G23" s="296" t="s">
        <v>64</v>
      </c>
      <c r="H23" s="297"/>
      <c r="I23" s="297"/>
      <c r="J23" s="297"/>
      <c r="K23" s="297"/>
      <c r="L23" s="298"/>
      <c r="M23" s="3"/>
    </row>
    <row r="24" spans="1:13" ht="30.75" customHeight="1" x14ac:dyDescent="0.25">
      <c r="A24" s="36" t="s">
        <v>75</v>
      </c>
      <c r="B24" s="279" t="s">
        <v>105</v>
      </c>
      <c r="C24" s="279"/>
      <c r="D24" s="63">
        <v>5</v>
      </c>
      <c r="E24" s="255"/>
      <c r="G24" s="293" t="s">
        <v>272</v>
      </c>
      <c r="H24" s="294"/>
      <c r="I24" s="294"/>
      <c r="J24" s="294"/>
      <c r="K24" s="295"/>
      <c r="L24" s="88" t="e">
        <f>(Objektdaten_Stunden!X9)/(Objektdaten_Stunden!AF9)</f>
        <v>#DIV/0!</v>
      </c>
      <c r="M24" s="3"/>
    </row>
    <row r="25" spans="1:13" ht="28.5" customHeight="1" x14ac:dyDescent="0.25">
      <c r="A25" s="36" t="s">
        <v>76</v>
      </c>
      <c r="B25" s="279" t="s">
        <v>229</v>
      </c>
      <c r="C25" s="279"/>
      <c r="D25" s="63">
        <v>2.5</v>
      </c>
      <c r="E25" s="255"/>
      <c r="G25" s="306" t="s">
        <v>117</v>
      </c>
      <c r="H25" s="306"/>
      <c r="I25" s="306"/>
      <c r="J25" s="306"/>
      <c r="K25" s="306"/>
      <c r="L25" s="90">
        <v>220.42</v>
      </c>
      <c r="M25" s="3"/>
    </row>
    <row r="26" spans="1:13" ht="37.5" customHeight="1" x14ac:dyDescent="0.2">
      <c r="A26" s="36" t="s">
        <v>77</v>
      </c>
      <c r="B26" s="279" t="s">
        <v>80</v>
      </c>
      <c r="C26" s="280"/>
      <c r="D26" s="63">
        <v>5</v>
      </c>
      <c r="E26" s="255"/>
      <c r="G26" s="319" t="s">
        <v>273</v>
      </c>
      <c r="H26" s="320"/>
      <c r="I26" s="320"/>
      <c r="J26" s="320"/>
      <c r="K26" s="320"/>
      <c r="L26" s="321"/>
      <c r="M26" s="3"/>
    </row>
    <row r="27" spans="1:13" ht="21" customHeight="1" x14ac:dyDescent="0.2">
      <c r="A27" s="36" t="s">
        <v>78</v>
      </c>
      <c r="B27" s="279" t="s">
        <v>79</v>
      </c>
      <c r="C27" s="280"/>
      <c r="D27" s="63">
        <v>5</v>
      </c>
      <c r="E27" s="255"/>
      <c r="G27" s="299" t="s">
        <v>56</v>
      </c>
      <c r="H27" s="299"/>
      <c r="I27" s="299"/>
      <c r="J27" s="299"/>
      <c r="K27" s="299"/>
      <c r="L27" s="74" t="e">
        <f>Objektdaten_Stunden!X9/Objektdaten_Stunden!AF9</f>
        <v>#DIV/0!</v>
      </c>
      <c r="M27" s="3"/>
    </row>
    <row r="28" spans="1:13" ht="18" customHeight="1" thickBot="1" x14ac:dyDescent="0.25">
      <c r="A28" s="36" t="s">
        <v>8</v>
      </c>
      <c r="B28" s="352" t="s">
        <v>248</v>
      </c>
      <c r="C28" s="353"/>
      <c r="D28" s="63">
        <v>5</v>
      </c>
      <c r="E28" s="255"/>
      <c r="G28" s="299" t="s">
        <v>249</v>
      </c>
      <c r="H28" s="299"/>
      <c r="I28" s="299"/>
      <c r="J28" s="299"/>
      <c r="K28" s="299"/>
      <c r="L28" s="74">
        <f>C45</f>
        <v>37.869999999999997</v>
      </c>
      <c r="M28" s="3"/>
    </row>
    <row r="29" spans="1:13" ht="26.25" customHeight="1" x14ac:dyDescent="0.2">
      <c r="A29" s="36" t="s">
        <v>14</v>
      </c>
      <c r="B29" s="279" t="s">
        <v>237</v>
      </c>
      <c r="C29" s="280"/>
      <c r="D29" s="63">
        <v>0.25</v>
      </c>
      <c r="E29" s="255"/>
      <c r="G29" s="273" t="s">
        <v>274</v>
      </c>
      <c r="H29" s="274"/>
      <c r="I29" s="274"/>
      <c r="J29" s="275"/>
      <c r="K29" s="54" t="s">
        <v>261</v>
      </c>
      <c r="L29" s="219" t="e">
        <f>Objektdaten_Stunden!AC9</f>
        <v>#DIV/0!</v>
      </c>
      <c r="M29" s="3"/>
    </row>
    <row r="30" spans="1:13" ht="21" customHeight="1" x14ac:dyDescent="0.25">
      <c r="A30" s="36" t="s">
        <v>82</v>
      </c>
      <c r="B30" s="352" t="s">
        <v>83</v>
      </c>
      <c r="C30" s="353"/>
      <c r="D30" s="63">
        <v>5</v>
      </c>
      <c r="E30" s="255"/>
      <c r="G30" s="312"/>
      <c r="H30" s="313"/>
      <c r="I30" s="313"/>
      <c r="J30" s="314"/>
      <c r="K30" s="82" t="s">
        <v>260</v>
      </c>
      <c r="L30" s="220" t="e">
        <f>Objektdaten_Stunden!AD9</f>
        <v>#DIV/0!</v>
      </c>
      <c r="M30" s="3"/>
    </row>
    <row r="31" spans="1:13" ht="17.25" customHeight="1" thickBot="1" x14ac:dyDescent="0.25">
      <c r="A31" s="36" t="s">
        <v>81</v>
      </c>
      <c r="B31" s="352" t="s">
        <v>84</v>
      </c>
      <c r="C31" s="353"/>
      <c r="D31" s="63">
        <v>2</v>
      </c>
      <c r="E31" s="255"/>
      <c r="G31" s="276"/>
      <c r="H31" s="277"/>
      <c r="I31" s="277"/>
      <c r="J31" s="278"/>
      <c r="K31" s="81" t="s">
        <v>59</v>
      </c>
      <c r="L31" s="221" t="e">
        <f>Objektdaten_Stunden!AF9</f>
        <v>#DIV/0!</v>
      </c>
      <c r="M31" s="3"/>
    </row>
    <row r="32" spans="1:13" ht="25.5" customHeight="1" x14ac:dyDescent="0.25">
      <c r="A32" s="36" t="s">
        <v>85</v>
      </c>
      <c r="B32" s="279" t="s">
        <v>86</v>
      </c>
      <c r="C32" s="279"/>
      <c r="D32" s="63">
        <v>0.04</v>
      </c>
      <c r="E32" s="255"/>
      <c r="G32" s="273" t="s">
        <v>275</v>
      </c>
      <c r="H32" s="274"/>
      <c r="I32" s="274"/>
      <c r="J32" s="275"/>
      <c r="K32" s="54" t="s">
        <v>57</v>
      </c>
      <c r="L32" s="208" t="e">
        <f>L29</f>
        <v>#DIV/0!</v>
      </c>
      <c r="M32" s="92"/>
    </row>
    <row r="33" spans="1:20" ht="19.5" customHeight="1" thickBot="1" x14ac:dyDescent="0.25">
      <c r="A33" s="37" t="s">
        <v>93</v>
      </c>
      <c r="B33" s="289" t="s">
        <v>47</v>
      </c>
      <c r="C33" s="290"/>
      <c r="D33" s="64">
        <v>0</v>
      </c>
      <c r="E33" s="38">
        <v>0</v>
      </c>
      <c r="G33" s="276"/>
      <c r="H33" s="277"/>
      <c r="I33" s="277"/>
      <c r="J33" s="278"/>
      <c r="K33" s="56" t="s">
        <v>59</v>
      </c>
      <c r="L33" s="210" t="e">
        <f>L32*10</f>
        <v>#DIV/0!</v>
      </c>
    </row>
    <row r="34" spans="1:20" ht="18" customHeight="1" thickBot="1" x14ac:dyDescent="0.25">
      <c r="A34" s="39"/>
      <c r="B34" s="40"/>
      <c r="C34" s="40"/>
      <c r="D34" s="41"/>
      <c r="E34" s="42"/>
      <c r="G34" s="300" t="s">
        <v>239</v>
      </c>
      <c r="H34" s="301"/>
      <c r="I34" s="301"/>
      <c r="J34" s="302"/>
      <c r="K34" s="54" t="s">
        <v>57</v>
      </c>
      <c r="L34" s="208" t="e">
        <f>SUMIF(Objektdaten_Stunden!K12:K931,A21,Objektdaten_Stunden!AC12:AC931)/2</f>
        <v>#DIV/0!</v>
      </c>
    </row>
    <row r="35" spans="1:20" ht="37.5" customHeight="1" thickBot="1" x14ac:dyDescent="0.3">
      <c r="A35" s="291" t="s">
        <v>258</v>
      </c>
      <c r="B35" s="292"/>
      <c r="C35" s="292"/>
      <c r="D35" s="292"/>
      <c r="E35" s="224" t="s">
        <v>62</v>
      </c>
      <c r="G35" s="303"/>
      <c r="H35" s="304"/>
      <c r="I35" s="304"/>
      <c r="J35" s="305"/>
      <c r="K35" s="55" t="s">
        <v>58</v>
      </c>
      <c r="L35" s="209" t="e">
        <f>SUMIF(Objektdaten_Stunden!K12:K931,'Ausfüllen_Kalkulationsdaten UR'!A21,Objektdaten_Stunden!AD12:AD931)/2</f>
        <v>#DIV/0!</v>
      </c>
    </row>
    <row r="36" spans="1:20" ht="37.5" customHeight="1" thickBot="1" x14ac:dyDescent="0.3">
      <c r="A36" s="287" t="s">
        <v>262</v>
      </c>
      <c r="B36" s="288"/>
      <c r="C36" s="288"/>
      <c r="D36" s="257"/>
      <c r="E36" s="225" t="s">
        <v>253</v>
      </c>
      <c r="G36" s="300" t="s">
        <v>259</v>
      </c>
      <c r="H36" s="301"/>
      <c r="I36" s="301"/>
      <c r="J36" s="302"/>
      <c r="K36" s="54" t="s">
        <v>57</v>
      </c>
      <c r="L36" s="208" t="e">
        <f>L29-L34</f>
        <v>#DIV/0!</v>
      </c>
    </row>
    <row r="37" spans="1:20" ht="16.5" customHeight="1" thickBot="1" x14ac:dyDescent="0.25">
      <c r="G37" s="303"/>
      <c r="H37" s="304"/>
      <c r="I37" s="304"/>
      <c r="J37" s="305"/>
      <c r="K37" s="55" t="s">
        <v>58</v>
      </c>
      <c r="L37" s="209" t="e">
        <f>L30-L35</f>
        <v>#DIV/0!</v>
      </c>
    </row>
    <row r="38" spans="1:20" s="14" customFormat="1" ht="24" customHeight="1" x14ac:dyDescent="0.2">
      <c r="G38" s="270" t="s">
        <v>65</v>
      </c>
      <c r="H38" s="271"/>
      <c r="I38" s="271"/>
      <c r="J38" s="272"/>
      <c r="K38" s="54" t="s">
        <v>58</v>
      </c>
      <c r="L38" s="208" t="e">
        <f>L30+(L33/L28)</f>
        <v>#DIV/0!</v>
      </c>
      <c r="N38"/>
      <c r="O38"/>
      <c r="P38"/>
      <c r="Q38"/>
      <c r="R38"/>
      <c r="S38"/>
      <c r="T38"/>
    </row>
    <row r="39" spans="1:20" s="14" customFormat="1" ht="15" x14ac:dyDescent="0.25">
      <c r="A39" s="322" t="s">
        <v>24</v>
      </c>
      <c r="B39" s="323"/>
      <c r="C39" s="323"/>
      <c r="D39" s="324"/>
      <c r="E39" s="32"/>
      <c r="N39"/>
      <c r="O39"/>
      <c r="P39"/>
      <c r="Q39"/>
      <c r="R39"/>
      <c r="S39"/>
      <c r="T39"/>
    </row>
    <row r="40" spans="1:20" ht="24" customHeight="1" x14ac:dyDescent="0.2">
      <c r="A40" s="75" t="s">
        <v>101</v>
      </c>
      <c r="B40" s="76" t="s">
        <v>25</v>
      </c>
      <c r="C40" s="307" t="s">
        <v>102</v>
      </c>
      <c r="D40" s="308"/>
      <c r="E40" s="32"/>
      <c r="M40" s="14"/>
    </row>
    <row r="41" spans="1:20" ht="14.25" customHeight="1" x14ac:dyDescent="0.2">
      <c r="A41" s="77">
        <v>0.04</v>
      </c>
      <c r="B41" s="78" t="s">
        <v>87</v>
      </c>
      <c r="C41" s="203">
        <v>2</v>
      </c>
      <c r="D41" s="204"/>
      <c r="E41" s="33"/>
    </row>
    <row r="42" spans="1:20" x14ac:dyDescent="0.2">
      <c r="A42" s="77">
        <v>0.08</v>
      </c>
      <c r="B42" s="78" t="s">
        <v>37</v>
      </c>
      <c r="C42" s="203">
        <v>4</v>
      </c>
      <c r="D42" s="204"/>
      <c r="E42" s="33"/>
    </row>
    <row r="43" spans="1:20" x14ac:dyDescent="0.2">
      <c r="A43" s="77">
        <v>0.25</v>
      </c>
      <c r="B43" s="78" t="s">
        <v>26</v>
      </c>
      <c r="C43" s="203">
        <v>11</v>
      </c>
      <c r="D43" s="204"/>
      <c r="E43" s="33"/>
    </row>
    <row r="44" spans="1:20" x14ac:dyDescent="0.2">
      <c r="A44" s="77">
        <v>0.5</v>
      </c>
      <c r="B44" s="78" t="s">
        <v>27</v>
      </c>
      <c r="C44" s="203">
        <v>22</v>
      </c>
      <c r="D44" s="204"/>
      <c r="E44" s="33"/>
    </row>
    <row r="45" spans="1:20" x14ac:dyDescent="0.2">
      <c r="A45" s="77">
        <v>1</v>
      </c>
      <c r="B45" s="78" t="s">
        <v>28</v>
      </c>
      <c r="C45" s="203">
        <v>37.869999999999997</v>
      </c>
      <c r="D45" s="204"/>
      <c r="E45" s="33"/>
    </row>
    <row r="46" spans="1:20" x14ac:dyDescent="0.2">
      <c r="A46" s="77">
        <v>2</v>
      </c>
      <c r="B46" s="78" t="s">
        <v>29</v>
      </c>
      <c r="C46" s="203">
        <f>A46*C49/A49</f>
        <v>75.731999999999999</v>
      </c>
      <c r="D46" s="204"/>
      <c r="E46" s="33"/>
    </row>
    <row r="47" spans="1:20" x14ac:dyDescent="0.2">
      <c r="A47" s="77">
        <v>2.5</v>
      </c>
      <c r="B47" s="78" t="s">
        <v>257</v>
      </c>
      <c r="C47" s="203">
        <f>A47*C49/A49</f>
        <v>94.665000000000006</v>
      </c>
      <c r="D47" s="204"/>
      <c r="E47" s="33"/>
    </row>
    <row r="48" spans="1:20" x14ac:dyDescent="0.2">
      <c r="A48" s="77">
        <v>3</v>
      </c>
      <c r="B48" s="78" t="s">
        <v>30</v>
      </c>
      <c r="C48" s="203">
        <f>A48*C49/A49</f>
        <v>113.598</v>
      </c>
      <c r="D48" s="204"/>
      <c r="E48" s="33"/>
    </row>
    <row r="49" spans="1:5" x14ac:dyDescent="0.2">
      <c r="A49" s="77">
        <v>5</v>
      </c>
      <c r="B49" s="78" t="s">
        <v>31</v>
      </c>
      <c r="C49" s="203">
        <v>189.33</v>
      </c>
      <c r="D49" s="204"/>
      <c r="E49" s="33"/>
    </row>
    <row r="50" spans="1:5" x14ac:dyDescent="0.2">
      <c r="A50" s="77">
        <v>10</v>
      </c>
      <c r="B50" s="78" t="s">
        <v>236</v>
      </c>
      <c r="C50" s="203">
        <f>C49*2</f>
        <v>378.66</v>
      </c>
      <c r="D50" s="204"/>
      <c r="E50" s="18"/>
    </row>
    <row r="51" spans="1:5" x14ac:dyDescent="0.2">
      <c r="E51" s="18"/>
    </row>
    <row r="52" spans="1:5" x14ac:dyDescent="0.2">
      <c r="E52" s="18"/>
    </row>
    <row r="53" spans="1:5" x14ac:dyDescent="0.2">
      <c r="E53" s="18"/>
    </row>
    <row r="54" spans="1:5" x14ac:dyDescent="0.2">
      <c r="E54" s="18"/>
    </row>
    <row r="55" spans="1:5" x14ac:dyDescent="0.2">
      <c r="E55" s="18"/>
    </row>
    <row r="56" spans="1:5" x14ac:dyDescent="0.2">
      <c r="E56" s="18"/>
    </row>
    <row r="57" spans="1:5" x14ac:dyDescent="0.2">
      <c r="E57" s="18"/>
    </row>
    <row r="58" spans="1:5" x14ac:dyDescent="0.2">
      <c r="E58" s="18"/>
    </row>
    <row r="59" spans="1:5" x14ac:dyDescent="0.2">
      <c r="E59" s="18"/>
    </row>
    <row r="60" spans="1:5" x14ac:dyDescent="0.2">
      <c r="E60" s="18"/>
    </row>
    <row r="61" spans="1:5" x14ac:dyDescent="0.2">
      <c r="E61" s="18"/>
    </row>
    <row r="62" spans="1:5" x14ac:dyDescent="0.2">
      <c r="E62" s="18"/>
    </row>
    <row r="63" spans="1:5" x14ac:dyDescent="0.2">
      <c r="E63" s="18"/>
    </row>
    <row r="64" spans="1:5" x14ac:dyDescent="0.2">
      <c r="E64" s="18"/>
    </row>
    <row r="65" spans="5:5" x14ac:dyDescent="0.2">
      <c r="E65" s="18"/>
    </row>
    <row r="66" spans="5:5" x14ac:dyDescent="0.2">
      <c r="E66" s="18"/>
    </row>
    <row r="67" spans="5:5" x14ac:dyDescent="0.2">
      <c r="E67" s="18"/>
    </row>
  </sheetData>
  <sheetProtection password="EEC9" sheet="1" formatCells="0" formatColumns="0" formatRows="0"/>
  <mergeCells count="61">
    <mergeCell ref="B32:C32"/>
    <mergeCell ref="B31:C31"/>
    <mergeCell ref="B26:C26"/>
    <mergeCell ref="B30:C30"/>
    <mergeCell ref="G13:J13"/>
    <mergeCell ref="G14:L14"/>
    <mergeCell ref="B29:C29"/>
    <mergeCell ref="B25:C25"/>
    <mergeCell ref="B18:C18"/>
    <mergeCell ref="B19:C19"/>
    <mergeCell ref="B27:C27"/>
    <mergeCell ref="B28:C28"/>
    <mergeCell ref="B12:C12"/>
    <mergeCell ref="B21:C21"/>
    <mergeCell ref="B23:C23"/>
    <mergeCell ref="B24:C24"/>
    <mergeCell ref="G5:L6"/>
    <mergeCell ref="G7:J7"/>
    <mergeCell ref="G8:J8"/>
    <mergeCell ref="G9:J9"/>
    <mergeCell ref="G10:J10"/>
    <mergeCell ref="G18:I18"/>
    <mergeCell ref="G20:J20"/>
    <mergeCell ref="B3:D3"/>
    <mergeCell ref="A6:E7"/>
    <mergeCell ref="B11:C11"/>
    <mergeCell ref="B8:C8"/>
    <mergeCell ref="B9:C9"/>
    <mergeCell ref="B10:C10"/>
    <mergeCell ref="C40:D40"/>
    <mergeCell ref="B20:C20"/>
    <mergeCell ref="A4:D4"/>
    <mergeCell ref="A5:D5"/>
    <mergeCell ref="G34:J35"/>
    <mergeCell ref="G29:J31"/>
    <mergeCell ref="B13:C13"/>
    <mergeCell ref="B14:C14"/>
    <mergeCell ref="B15:C15"/>
    <mergeCell ref="G28:K28"/>
    <mergeCell ref="G21:L21"/>
    <mergeCell ref="G12:J12"/>
    <mergeCell ref="G26:L26"/>
    <mergeCell ref="A39:D39"/>
    <mergeCell ref="B17:C17"/>
    <mergeCell ref="B16:C16"/>
    <mergeCell ref="G1:L3"/>
    <mergeCell ref="G19:I19"/>
    <mergeCell ref="G38:J38"/>
    <mergeCell ref="G32:J33"/>
    <mergeCell ref="B22:C22"/>
    <mergeCell ref="G16:L16"/>
    <mergeCell ref="K12:L12"/>
    <mergeCell ref="G11:J11"/>
    <mergeCell ref="A36:C36"/>
    <mergeCell ref="B33:C33"/>
    <mergeCell ref="A35:D35"/>
    <mergeCell ref="G24:K24"/>
    <mergeCell ref="G23:L23"/>
    <mergeCell ref="G27:K27"/>
    <mergeCell ref="G36:J37"/>
    <mergeCell ref="G25:K25"/>
  </mergeCells>
  <phoneticPr fontId="6" type="noConversion"/>
  <conditionalFormatting sqref="K13">
    <cfRule type="cellIs" dxfId="2" priority="3" operator="lessThan">
      <formula>ROUND($K$10,2)</formula>
    </cfRule>
  </conditionalFormatting>
  <conditionalFormatting sqref="K10">
    <cfRule type="cellIs" dxfId="1" priority="2" operator="greaterThan">
      <formula>ROUND($K$13,2)</formula>
    </cfRule>
  </conditionalFormatting>
  <conditionalFormatting sqref="G14:L14">
    <cfRule type="expression" dxfId="0" priority="1">
      <formula>$K$13&lt;$K$10</formula>
    </cfRule>
  </conditionalFormatting>
  <dataValidations xWindow="545" yWindow="922" count="2">
    <dataValidation type="decimal" errorStyle="information" operator="greaterThan" allowBlank="1" showInputMessage="1" showErrorMessage="1" errorTitle="SVS-Zusatzkalkulation" error="SVS ist unter 27,00 €; Bitte Zusatzkalkulation &quot;SVS&quot; ausfüllen, siehe orangenes oder blaues Tabellenblatt. " promptTitle="SVS-Zusatzkalkulation" prompt="Bei einem SVS von unter 27,00 € (Mindestlohn + 80%) ist zwingend die Zusatzkalkulation &quot;SVS&quot; auszufüllen; siehe orangenes oder blaues Tabellenblatt. " sqref="D36">
      <formula1>26.99</formula1>
    </dataValidation>
    <dataValidation type="decimal" allowBlank="1" showInputMessage="1" showErrorMessage="1" errorTitle="Reinigungstage/Woche" error="Zahl zwischen 1 und 7 erforderlich. " promptTitle="Reinigungstage pro Woche" prompt="An wievielen Tagen/Woche findet die Reinigung statt?_x000a_Wenn nicht an 5 Tagen (=Standard), wird der Reinigungsintervall der Raumgruppen mit täglicher Reinigung entsprechend angepasst. " sqref="E4">
      <formula1>1</formula1>
      <formula2>7</formula2>
    </dataValidation>
  </dataValidations>
  <pageMargins left="0.23622047244094491" right="0.23622047244094491" top="0.74803149606299213" bottom="0.74803149606299213" header="0.31496062992125984" footer="0.31496062992125984"/>
  <pageSetup paperSize="9" scale="62" fitToWidth="0" fitToHeight="0" orientation="portrait" r:id="rId1"/>
  <headerFooter alignWithMargins="0">
    <oddHeader>&amp;L&amp;F&amp;R&amp;P</oddHeader>
  </headerFooter>
  <colBreaks count="1" manualBreakCount="1">
    <brk id="5" max="46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2"/>
  </sheetPr>
  <dimension ref="A1:AJ1045"/>
  <sheetViews>
    <sheetView zoomScaleNormal="100" workbookViewId="0">
      <pane ySplit="11" topLeftCell="A12" activePane="bottomLeft" state="frozen"/>
      <selection pane="bottomLeft" activeCell="Y11" sqref="Y11"/>
    </sheetView>
  </sheetViews>
  <sheetFormatPr baseColWidth="10" defaultRowHeight="12.75" outlineLevelCol="1" x14ac:dyDescent="0.2"/>
  <cols>
    <col min="1" max="1" width="4.42578125" customWidth="1"/>
    <col min="2" max="2" width="7" customWidth="1"/>
    <col min="3" max="3" width="12.42578125" customWidth="1"/>
    <col min="4" max="4" width="21.42578125" bestFit="1" customWidth="1"/>
    <col min="5" max="5" width="10.140625" customWidth="1"/>
    <col min="6" max="6" width="8.28515625" customWidth="1"/>
    <col min="7" max="7" width="29.7109375" customWidth="1"/>
    <col min="8" max="8" width="5.5703125" customWidth="1"/>
    <col min="9" max="9" width="9.140625" bestFit="1" customWidth="1"/>
    <col min="10" max="10" width="16.140625" bestFit="1" customWidth="1"/>
    <col min="11" max="11" width="4.5703125" customWidth="1"/>
    <col min="12" max="12" width="7.140625" customWidth="1"/>
    <col min="13" max="13" width="8.42578125" customWidth="1"/>
    <col min="14" max="14" width="12.140625" customWidth="1"/>
    <col min="15" max="15" width="10.140625" customWidth="1"/>
    <col min="16" max="16" width="4.85546875" style="3" customWidth="1"/>
    <col min="17" max="17" width="11.28515625" hidden="1" customWidth="1" outlineLevel="1"/>
    <col min="18" max="18" width="16.5703125" hidden="1" customWidth="1" outlineLevel="1"/>
    <col min="19" max="19" width="11.85546875" hidden="1" customWidth="1" outlineLevel="1"/>
    <col min="20" max="20" width="12.140625" hidden="1" customWidth="1" outlineLevel="1"/>
    <col min="21" max="21" width="11.7109375" style="3" customWidth="1" collapsed="1"/>
    <col min="22" max="22" width="11.7109375" style="3" customWidth="1"/>
    <col min="23" max="23" width="10.85546875" customWidth="1"/>
    <col min="24" max="24" width="13" customWidth="1"/>
    <col min="25" max="25" width="36.5703125" style="205" customWidth="1"/>
    <col min="26" max="26" width="9.140625" customWidth="1"/>
    <col min="27" max="28" width="10" style="3" customWidth="1"/>
    <col min="29" max="29" width="10.85546875" style="3" customWidth="1"/>
    <col min="30" max="30" width="10" customWidth="1"/>
    <col min="31" max="31" width="10.5703125" style="3" customWidth="1"/>
    <col min="32" max="32" width="11.5703125" style="3" customWidth="1"/>
    <col min="33" max="33" width="11.5703125" customWidth="1"/>
    <col min="34" max="34" width="14.140625" customWidth="1"/>
    <col min="35" max="36" width="11.5703125" customWidth="1"/>
  </cols>
  <sheetData>
    <row r="1" spans="1:36" ht="15.75" x14ac:dyDescent="0.25">
      <c r="A1" s="1" t="s">
        <v>50</v>
      </c>
    </row>
    <row r="2" spans="1:36" ht="5.25" customHeight="1" thickBot="1" x14ac:dyDescent="0.25"/>
    <row r="3" spans="1:36" ht="12.75" customHeight="1" x14ac:dyDescent="0.2">
      <c r="A3" s="43" t="s">
        <v>1</v>
      </c>
      <c r="B3" s="44"/>
      <c r="C3" s="44"/>
      <c r="D3" s="45"/>
      <c r="E3" s="45"/>
      <c r="F3" s="45"/>
      <c r="G3" s="355" t="s">
        <v>279</v>
      </c>
      <c r="H3" s="356"/>
      <c r="I3" s="356"/>
      <c r="J3" s="356"/>
      <c r="K3" s="357"/>
      <c r="AC3" s="213"/>
      <c r="AD3" s="18"/>
      <c r="AE3" s="18"/>
      <c r="AF3" s="18"/>
      <c r="AG3" s="18"/>
      <c r="AH3" s="216"/>
      <c r="AI3" s="217"/>
      <c r="AJ3" s="18"/>
    </row>
    <row r="4" spans="1:36" x14ac:dyDescent="0.2">
      <c r="A4" s="46" t="s">
        <v>33</v>
      </c>
      <c r="B4" s="47"/>
      <c r="C4" s="47"/>
      <c r="D4" s="48"/>
      <c r="E4" s="48"/>
      <c r="F4" s="48"/>
      <c r="G4" s="358" t="s">
        <v>280</v>
      </c>
      <c r="H4" s="359"/>
      <c r="I4" s="359"/>
      <c r="J4" s="359"/>
      <c r="K4" s="360"/>
      <c r="AC4" s="18"/>
      <c r="AD4" s="18"/>
      <c r="AE4" s="18"/>
      <c r="AF4" s="18"/>
      <c r="AG4" s="18"/>
      <c r="AH4" s="18"/>
      <c r="AI4" s="18"/>
      <c r="AJ4" s="18"/>
    </row>
    <row r="5" spans="1:36" x14ac:dyDescent="0.2">
      <c r="A5" s="46" t="s">
        <v>12</v>
      </c>
      <c r="B5" s="47"/>
      <c r="C5" s="47"/>
      <c r="D5" s="48"/>
      <c r="E5" s="48"/>
      <c r="F5" s="48"/>
      <c r="G5" s="367" t="s">
        <v>281</v>
      </c>
      <c r="H5" s="367"/>
      <c r="I5" s="367"/>
      <c r="J5" s="367"/>
      <c r="K5" s="368"/>
      <c r="AE5" s="50"/>
    </row>
    <row r="6" spans="1:36" x14ac:dyDescent="0.2">
      <c r="A6" s="46" t="s">
        <v>55</v>
      </c>
      <c r="B6" s="47"/>
      <c r="C6" s="47"/>
      <c r="D6" s="48"/>
      <c r="E6" s="48"/>
      <c r="F6" s="48"/>
      <c r="G6" s="243">
        <v>46055</v>
      </c>
      <c r="H6" s="244"/>
      <c r="I6" s="244"/>
      <c r="J6" s="361"/>
      <c r="K6" s="362"/>
      <c r="AI6" s="218"/>
      <c r="AJ6" s="218"/>
    </row>
    <row r="7" spans="1:36" ht="13.5" customHeight="1" thickBot="1" x14ac:dyDescent="0.25">
      <c r="A7" s="51" t="s">
        <v>54</v>
      </c>
      <c r="B7" s="52"/>
      <c r="C7" s="52"/>
      <c r="D7" s="53"/>
      <c r="E7" s="53"/>
      <c r="F7" s="53"/>
      <c r="G7" s="369" t="s">
        <v>282</v>
      </c>
      <c r="H7" s="369"/>
      <c r="I7" s="369"/>
      <c r="J7" s="369"/>
      <c r="K7" s="370"/>
      <c r="AC7" s="215"/>
      <c r="AD7" s="215"/>
      <c r="AE7" s="215"/>
      <c r="AF7" s="215"/>
      <c r="AG7" s="215"/>
      <c r="AH7" s="215"/>
      <c r="AI7" s="215"/>
      <c r="AJ7" s="215"/>
    </row>
    <row r="8" spans="1:36" ht="12.75" customHeight="1" x14ac:dyDescent="0.2">
      <c r="A8" s="13"/>
      <c r="B8" s="14"/>
      <c r="C8" s="14"/>
      <c r="D8" s="15"/>
      <c r="E8" s="15"/>
      <c r="F8" s="15"/>
      <c r="N8" s="14"/>
      <c r="O8" s="14"/>
      <c r="Q8" s="364" t="s">
        <v>104</v>
      </c>
      <c r="R8" s="365"/>
      <c r="S8" s="365"/>
      <c r="T8" s="366"/>
      <c r="U8" s="363" t="s">
        <v>60</v>
      </c>
      <c r="V8" s="363"/>
      <c r="W8" s="363"/>
      <c r="X8" s="363"/>
      <c r="Y8" s="363"/>
      <c r="Z8" s="363"/>
      <c r="AA8" s="363"/>
      <c r="AB8" s="363"/>
      <c r="AC8" s="363"/>
      <c r="AD8" s="363"/>
      <c r="AE8" s="363"/>
      <c r="AF8" s="363"/>
      <c r="AG8" s="363"/>
      <c r="AH8" s="363"/>
      <c r="AI8" s="363"/>
      <c r="AJ8" s="363"/>
    </row>
    <row r="9" spans="1:36" ht="17.25" customHeight="1" x14ac:dyDescent="0.25">
      <c r="A9" s="9" t="s">
        <v>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5">
        <f>SUM(M12:M919)</f>
        <v>7787.2199999999975</v>
      </c>
      <c r="N9" s="19"/>
      <c r="O9" s="19"/>
      <c r="P9" s="20"/>
      <c r="Q9" s="80">
        <f>SUM(Q12:Q1918)</f>
        <v>0</v>
      </c>
      <c r="R9" s="80">
        <f>SUM(R12:R1918)</f>
        <v>0</v>
      </c>
      <c r="S9" s="80">
        <f>SUM(S12:S1918)</f>
        <v>0</v>
      </c>
      <c r="T9" s="80"/>
      <c r="U9" s="16"/>
      <c r="V9" s="16"/>
      <c r="W9" s="11">
        <f>SUM(W12:W919)</f>
        <v>4686.6072706385676</v>
      </c>
      <c r="X9" s="11">
        <f>SUM(X12:X919)</f>
        <v>887315.35455000121</v>
      </c>
      <c r="Y9" s="206"/>
      <c r="Z9" s="11"/>
      <c r="AA9" s="11"/>
      <c r="AB9" s="11"/>
      <c r="AC9" s="11" t="e">
        <f>SUM(AC12:AC919)</f>
        <v>#DIV/0!</v>
      </c>
      <c r="AD9" s="11" t="e">
        <f>SUM(AD12:AD919)</f>
        <v>#DIV/0!</v>
      </c>
      <c r="AE9" s="11" t="e">
        <f>SUM(AE12:AE919)</f>
        <v>#DIV/0!</v>
      </c>
      <c r="AF9" s="11" t="e">
        <f>SUM(AF12:AF919)</f>
        <v>#DIV/0!</v>
      </c>
      <c r="AG9" s="11"/>
      <c r="AH9" s="11" t="e">
        <f>ROUND(SUM(AH12:AH919),2)</f>
        <v>#DIV/0!</v>
      </c>
      <c r="AI9" s="11" t="e">
        <f>ROUND(SUM(AI12:AI919),2)</f>
        <v>#DIV/0!</v>
      </c>
      <c r="AJ9" s="11" t="e">
        <f>ROUND(SUM(AJ12:AJ919),2)</f>
        <v>#DIV/0!</v>
      </c>
    </row>
    <row r="10" spans="1:36" x14ac:dyDescent="0.2">
      <c r="A10" s="10" t="s">
        <v>10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8">
        <f>SUBTOTAL(9,M12:M919)</f>
        <v>7787.2199999999975</v>
      </c>
      <c r="N10" s="21"/>
      <c r="O10" s="21"/>
      <c r="P10" s="17"/>
      <c r="Q10" s="57">
        <f>SUBTOTAL(9,Q12:Q1918)</f>
        <v>0</v>
      </c>
      <c r="R10" s="57">
        <f>SUBTOTAL(9,R12:R1918)</f>
        <v>0</v>
      </c>
      <c r="S10" s="57">
        <f>SUBTOTAL(9,S12:S1918)</f>
        <v>0</v>
      </c>
      <c r="T10" s="57"/>
      <c r="U10" s="16"/>
      <c r="V10" s="20"/>
      <c r="W10" s="6">
        <f>SUBTOTAL(9,W12:W919)</f>
        <v>4686.6072706385676</v>
      </c>
      <c r="X10" s="5">
        <f>SUBTOTAL(9,X12:X919)</f>
        <v>887315.35455000121</v>
      </c>
      <c r="Y10" s="207"/>
      <c r="Z10" s="5"/>
      <c r="AA10" s="5"/>
      <c r="AB10" s="5"/>
      <c r="AC10" s="5" t="e">
        <f>SUBTOTAL(9,AC12:AC919)</f>
        <v>#DIV/0!</v>
      </c>
      <c r="AD10" s="5" t="e">
        <f>SUBTOTAL(9,AD12:AD919)</f>
        <v>#DIV/0!</v>
      </c>
      <c r="AE10" s="5" t="e">
        <f>SUBTOTAL(9,AE12:AE919)</f>
        <v>#DIV/0!</v>
      </c>
      <c r="AF10" s="5" t="e">
        <f>SUBTOTAL(9,AF12:AF919)</f>
        <v>#DIV/0!</v>
      </c>
      <c r="AG10" s="5"/>
      <c r="AH10" s="5" t="e">
        <f>ROUND(SUBTOTAL(9,AH12:AH919),2)</f>
        <v>#DIV/0!</v>
      </c>
      <c r="AI10" s="5" t="e">
        <f>ROUND(SUBTOTAL(9,AI12:AI919),2)</f>
        <v>#DIV/0!</v>
      </c>
      <c r="AJ10" s="5" t="e">
        <f>ROUND(SUBTOTAL(9,AJ12:AJ919),2)</f>
        <v>#DIV/0!</v>
      </c>
    </row>
    <row r="11" spans="1:36" ht="68.25" customHeight="1" x14ac:dyDescent="0.2">
      <c r="A11" s="60" t="s">
        <v>13</v>
      </c>
      <c r="B11" s="61" t="s">
        <v>11</v>
      </c>
      <c r="C11" s="61" t="s">
        <v>42</v>
      </c>
      <c r="D11" s="61" t="s">
        <v>45</v>
      </c>
      <c r="E11" s="61" t="s">
        <v>44</v>
      </c>
      <c r="F11" s="61" t="s">
        <v>38</v>
      </c>
      <c r="G11" s="61" t="s">
        <v>2</v>
      </c>
      <c r="H11" s="58" t="s">
        <v>49</v>
      </c>
      <c r="I11" s="61" t="s">
        <v>36</v>
      </c>
      <c r="J11" s="61" t="s">
        <v>46</v>
      </c>
      <c r="K11" s="61" t="s">
        <v>3</v>
      </c>
      <c r="L11" s="61" t="s">
        <v>39</v>
      </c>
      <c r="M11" s="61" t="s">
        <v>4</v>
      </c>
      <c r="N11" s="62" t="s">
        <v>32</v>
      </c>
      <c r="O11" s="79" t="s">
        <v>263</v>
      </c>
      <c r="P11" s="83" t="s">
        <v>108</v>
      </c>
      <c r="Q11" s="59" t="s">
        <v>95</v>
      </c>
      <c r="R11" s="72" t="s">
        <v>96</v>
      </c>
      <c r="S11" s="73" t="s">
        <v>97</v>
      </c>
      <c r="T11" s="73" t="s">
        <v>98</v>
      </c>
      <c r="U11" s="2" t="s">
        <v>255</v>
      </c>
      <c r="V11" s="2" t="s">
        <v>256</v>
      </c>
      <c r="W11" s="2" t="s">
        <v>9</v>
      </c>
      <c r="X11" s="2" t="s">
        <v>15</v>
      </c>
      <c r="Y11" s="2" t="s">
        <v>16</v>
      </c>
      <c r="Z11" s="2" t="s">
        <v>103</v>
      </c>
      <c r="AA11" s="2" t="s">
        <v>17</v>
      </c>
      <c r="AB11" s="2" t="s">
        <v>94</v>
      </c>
      <c r="AC11" s="2" t="s">
        <v>18</v>
      </c>
      <c r="AD11" s="2" t="s">
        <v>19</v>
      </c>
      <c r="AE11" s="2" t="s">
        <v>20</v>
      </c>
      <c r="AF11" s="2" t="s">
        <v>21</v>
      </c>
      <c r="AG11" s="2" t="s">
        <v>22</v>
      </c>
      <c r="AH11" s="2" t="s">
        <v>23</v>
      </c>
      <c r="AI11" s="2" t="s">
        <v>34</v>
      </c>
      <c r="AJ11" s="2" t="s">
        <v>35</v>
      </c>
    </row>
    <row r="12" spans="1:36" s="31" customFormat="1" x14ac:dyDescent="0.2">
      <c r="A12" s="22">
        <v>1</v>
      </c>
      <c r="B12" s="245" t="s">
        <v>283</v>
      </c>
      <c r="C12" s="245" t="s">
        <v>284</v>
      </c>
      <c r="D12" s="245" t="s">
        <v>284</v>
      </c>
      <c r="E12" s="246" t="s">
        <v>285</v>
      </c>
      <c r="F12" s="247" t="s">
        <v>145</v>
      </c>
      <c r="G12" s="248" t="s">
        <v>286</v>
      </c>
      <c r="H12" s="248" t="s">
        <v>287</v>
      </c>
      <c r="I12" s="249" t="s">
        <v>288</v>
      </c>
      <c r="J12" s="250" t="s">
        <v>289</v>
      </c>
      <c r="K12" s="248"/>
      <c r="L12" s="248" t="s">
        <v>290</v>
      </c>
      <c r="M12" s="251">
        <v>118.3</v>
      </c>
      <c r="N12" s="236"/>
      <c r="O12" s="236"/>
      <c r="P12" s="237"/>
      <c r="Q12" s="238"/>
      <c r="R12" s="238"/>
      <c r="S12" s="238"/>
      <c r="T12" s="239"/>
      <c r="U12" s="34">
        <f>IF(H12="Ja",VLOOKUP(K12,'Ausfüllen_Kalkulationsdaten UR'!$A$9:$D$33,4),0)</f>
        <v>0</v>
      </c>
      <c r="V12" s="34" t="str">
        <f>IF(U12=2.5,2.5,"/")</f>
        <v>/</v>
      </c>
      <c r="W12" s="23">
        <f>X12/'Ausfüllen_Kalkulationsdaten UR'!$E$5</f>
        <v>0</v>
      </c>
      <c r="X12" s="27">
        <f>M12*Z12</f>
        <v>0</v>
      </c>
      <c r="Y12" s="26" t="str">
        <f>IF(U12=0,"keine Reinigung",VLOOKUP(U12,'Ausfüllen_Kalkulationsdaten UR'!$A$40:$C$50,2,FALSE))</f>
        <v>keine Reinigung</v>
      </c>
      <c r="Z12" s="84" t="str">
        <f>IF(U12=0,"0",VLOOKUP(U12,'Ausfüllen_Kalkulationsdaten UR'!$A$40:$C$50,3,FALSE))</f>
        <v>0</v>
      </c>
      <c r="AA12" s="24" t="str">
        <f>IF(U12=0,"0",VLOOKUP(K12,'Ausfüllen_Kalkulationsdaten UR'!$A$9:$E$33,5,FALSE))</f>
        <v>0</v>
      </c>
      <c r="AB12" s="71">
        <f>IF(K12="A1",'Ausfüllen_Kalkulationsdaten UR'!$E$10,IF(K12="C1",'Ausfüllen_Kalkulationsdaten UR'!$E$13,0))</f>
        <v>0</v>
      </c>
      <c r="AC12" s="28">
        <f>ROUND(AF12/'Ausfüllen_Kalkulationsdaten UR'!$E$5,2)</f>
        <v>0</v>
      </c>
      <c r="AD12" s="28">
        <f>AC12*5</f>
        <v>0</v>
      </c>
      <c r="AE12" s="29">
        <f>AF12/12</f>
        <v>0</v>
      </c>
      <c r="AF12" s="29">
        <f>ROUND(IF(AA12="0","0",(X12/AA12)+(Z12*AB12)),2)</f>
        <v>0</v>
      </c>
      <c r="AG12" s="25">
        <f>IF(K12="D2",'Ausfüllen_Kalkulationsdaten UR'!#REF!,'Ausfüllen_Kalkulationsdaten UR'!$D$36)</f>
        <v>0</v>
      </c>
      <c r="AH12" s="30">
        <f>AF12*AG12</f>
        <v>0</v>
      </c>
      <c r="AI12" s="30">
        <f>AH12/12</f>
        <v>0</v>
      </c>
      <c r="AJ12" s="30">
        <f>AH12/'Ausfüllen_Kalkulationsdaten UR'!$E$5</f>
        <v>0</v>
      </c>
    </row>
    <row r="13" spans="1:36" s="31" customFormat="1" x14ac:dyDescent="0.2">
      <c r="A13" s="22">
        <v>2</v>
      </c>
      <c r="B13" s="245" t="s">
        <v>283</v>
      </c>
      <c r="C13" s="245" t="s">
        <v>284</v>
      </c>
      <c r="D13" s="245" t="s">
        <v>284</v>
      </c>
      <c r="E13" s="246" t="s">
        <v>291</v>
      </c>
      <c r="F13" s="247" t="s">
        <v>145</v>
      </c>
      <c r="G13" s="248" t="s">
        <v>292</v>
      </c>
      <c r="H13" s="248" t="s">
        <v>287</v>
      </c>
      <c r="I13" s="249" t="s">
        <v>288</v>
      </c>
      <c r="J13" s="250" t="s">
        <v>289</v>
      </c>
      <c r="K13" s="248"/>
      <c r="L13" s="248" t="s">
        <v>290</v>
      </c>
      <c r="M13" s="251">
        <f>332.18+260.92</f>
        <v>593.1</v>
      </c>
      <c r="N13" s="236"/>
      <c r="O13" s="236"/>
      <c r="P13" s="237"/>
      <c r="Q13" s="238"/>
      <c r="R13" s="238"/>
      <c r="S13" s="238"/>
      <c r="T13" s="239"/>
      <c r="U13" s="34">
        <f>IF(H13="Ja",VLOOKUP(K13,'Ausfüllen_Kalkulationsdaten UR'!$A$9:$D$33,4),0)</f>
        <v>0</v>
      </c>
      <c r="V13" s="34" t="str">
        <f t="shared" ref="V13:V76" si="0">IF(U13=2.5,2.5,"/")</f>
        <v>/</v>
      </c>
      <c r="W13" s="23">
        <f>X13/'Ausfüllen_Kalkulationsdaten UR'!$E$5</f>
        <v>0</v>
      </c>
      <c r="X13" s="27">
        <f t="shared" ref="X13:X76" si="1">M13*Z13</f>
        <v>0</v>
      </c>
      <c r="Y13" s="26" t="str">
        <f>IF(U13=0,"keine Reinigung",VLOOKUP(U13,'Ausfüllen_Kalkulationsdaten UR'!$A$40:$C$50,2,FALSE))</f>
        <v>keine Reinigung</v>
      </c>
      <c r="Z13" s="84" t="str">
        <f>IF(U13=0,"0",VLOOKUP(U13,'Ausfüllen_Kalkulationsdaten UR'!$A$40:$C$50,3,FALSE))</f>
        <v>0</v>
      </c>
      <c r="AA13" s="24" t="str">
        <f>IF(U13=0,"0",VLOOKUP(K13,'Ausfüllen_Kalkulationsdaten UR'!$A$9:$E$33,5,FALSE))</f>
        <v>0</v>
      </c>
      <c r="AB13" s="71">
        <f>IF(K13="A1",'Ausfüllen_Kalkulationsdaten UR'!$E$10,IF(K13="C1",'Ausfüllen_Kalkulationsdaten UR'!$E$13,0))</f>
        <v>0</v>
      </c>
      <c r="AC13" s="28">
        <f>ROUND(AF13/'Ausfüllen_Kalkulationsdaten UR'!$E$5,2)</f>
        <v>0</v>
      </c>
      <c r="AD13" s="28">
        <f t="shared" ref="AD13:AD76" si="2">AC13*5</f>
        <v>0</v>
      </c>
      <c r="AE13" s="29">
        <f t="shared" ref="AE13:AE76" si="3">AF13/12</f>
        <v>0</v>
      </c>
      <c r="AF13" s="29">
        <f t="shared" ref="AF13:AF76" si="4">ROUND(IF(AA13="0","0",(X13/AA13)+(Z13*AB13)),2)</f>
        <v>0</v>
      </c>
      <c r="AG13" s="25">
        <f>IF(K13="D2",'Ausfüllen_Kalkulationsdaten UR'!#REF!,'Ausfüllen_Kalkulationsdaten UR'!$D$36)</f>
        <v>0</v>
      </c>
      <c r="AH13" s="30">
        <f t="shared" ref="AH13:AH76" si="5">AF13*AG13</f>
        <v>0</v>
      </c>
      <c r="AI13" s="30">
        <f t="shared" ref="AI13:AI76" si="6">AH13/12</f>
        <v>0</v>
      </c>
      <c r="AJ13" s="30">
        <f>AH13/'Ausfüllen_Kalkulationsdaten UR'!$E$5</f>
        <v>0</v>
      </c>
    </row>
    <row r="14" spans="1:36" s="31" customFormat="1" x14ac:dyDescent="0.2">
      <c r="A14" s="22">
        <v>3</v>
      </c>
      <c r="B14" s="245" t="s">
        <v>283</v>
      </c>
      <c r="C14" s="245" t="s">
        <v>284</v>
      </c>
      <c r="D14" s="245" t="s">
        <v>284</v>
      </c>
      <c r="E14" s="246" t="s">
        <v>293</v>
      </c>
      <c r="F14" s="247" t="s">
        <v>145</v>
      </c>
      <c r="G14" s="248" t="s">
        <v>294</v>
      </c>
      <c r="H14" s="248" t="s">
        <v>287</v>
      </c>
      <c r="I14" s="249" t="s">
        <v>288</v>
      </c>
      <c r="J14" s="250" t="s">
        <v>289</v>
      </c>
      <c r="K14" s="248"/>
      <c r="L14" s="248" t="s">
        <v>295</v>
      </c>
      <c r="M14" s="251">
        <v>15.14</v>
      </c>
      <c r="N14" s="236"/>
      <c r="O14" s="236"/>
      <c r="P14" s="237"/>
      <c r="Q14" s="238"/>
      <c r="R14" s="238"/>
      <c r="S14" s="238"/>
      <c r="T14" s="239"/>
      <c r="U14" s="34">
        <f>IF(H14="Ja",VLOOKUP(K14,'Ausfüllen_Kalkulationsdaten UR'!$A$9:$D$33,4),0)</f>
        <v>0</v>
      </c>
      <c r="V14" s="34" t="str">
        <f t="shared" si="0"/>
        <v>/</v>
      </c>
      <c r="W14" s="23">
        <f>X14/'Ausfüllen_Kalkulationsdaten UR'!$E$5</f>
        <v>0</v>
      </c>
      <c r="X14" s="27">
        <f t="shared" si="1"/>
        <v>0</v>
      </c>
      <c r="Y14" s="26" t="str">
        <f>IF(U14=0,"keine Reinigung",VLOOKUP(U14,'Ausfüllen_Kalkulationsdaten UR'!$A$40:$C$50,2,FALSE))</f>
        <v>keine Reinigung</v>
      </c>
      <c r="Z14" s="84" t="str">
        <f>IF(U14=0,"0",VLOOKUP(U14,'Ausfüllen_Kalkulationsdaten UR'!$A$40:$C$50,3,FALSE))</f>
        <v>0</v>
      </c>
      <c r="AA14" s="24" t="str">
        <f>IF(U14=0,"0",VLOOKUP(K14,'Ausfüllen_Kalkulationsdaten UR'!$A$9:$E$33,5,FALSE))</f>
        <v>0</v>
      </c>
      <c r="AB14" s="71">
        <f>IF(K14="A1",'Ausfüllen_Kalkulationsdaten UR'!$E$10,IF(K14="C1",'Ausfüllen_Kalkulationsdaten UR'!$E$13,0))</f>
        <v>0</v>
      </c>
      <c r="AC14" s="28">
        <f>ROUND(AF14/'Ausfüllen_Kalkulationsdaten UR'!$E$5,2)</f>
        <v>0</v>
      </c>
      <c r="AD14" s="28">
        <f t="shared" si="2"/>
        <v>0</v>
      </c>
      <c r="AE14" s="29">
        <f t="shared" si="3"/>
        <v>0</v>
      </c>
      <c r="AF14" s="29">
        <f t="shared" si="4"/>
        <v>0</v>
      </c>
      <c r="AG14" s="25">
        <f>IF(K14="D2",'Ausfüllen_Kalkulationsdaten UR'!#REF!,'Ausfüllen_Kalkulationsdaten UR'!$D$36)</f>
        <v>0</v>
      </c>
      <c r="AH14" s="30">
        <f t="shared" si="5"/>
        <v>0</v>
      </c>
      <c r="AI14" s="30">
        <f t="shared" si="6"/>
        <v>0</v>
      </c>
      <c r="AJ14" s="30">
        <f>AH14/'Ausfüllen_Kalkulationsdaten UR'!$E$5</f>
        <v>0</v>
      </c>
    </row>
    <row r="15" spans="1:36" s="31" customFormat="1" x14ac:dyDescent="0.2">
      <c r="A15" s="22">
        <v>4</v>
      </c>
      <c r="B15" s="245" t="s">
        <v>283</v>
      </c>
      <c r="C15" s="245" t="s">
        <v>284</v>
      </c>
      <c r="D15" s="245" t="s">
        <v>284</v>
      </c>
      <c r="E15" s="246" t="s">
        <v>296</v>
      </c>
      <c r="F15" s="247" t="s">
        <v>145</v>
      </c>
      <c r="G15" s="248" t="s">
        <v>297</v>
      </c>
      <c r="H15" s="248" t="s">
        <v>287</v>
      </c>
      <c r="I15" s="249" t="s">
        <v>288</v>
      </c>
      <c r="J15" s="250" t="s">
        <v>289</v>
      </c>
      <c r="K15" s="248"/>
      <c r="L15" s="248" t="s">
        <v>298</v>
      </c>
      <c r="M15" s="251">
        <v>46.57</v>
      </c>
      <c r="N15" s="236"/>
      <c r="O15" s="236"/>
      <c r="P15" s="237"/>
      <c r="Q15" s="238"/>
      <c r="R15" s="238"/>
      <c r="S15" s="238"/>
      <c r="T15" s="239"/>
      <c r="U15" s="34">
        <f>IF(H15="Ja",VLOOKUP(K15,'Ausfüllen_Kalkulationsdaten UR'!$A$9:$D$33,4),0)</f>
        <v>0</v>
      </c>
      <c r="V15" s="34" t="str">
        <f t="shared" si="0"/>
        <v>/</v>
      </c>
      <c r="W15" s="23">
        <f>X15/'Ausfüllen_Kalkulationsdaten UR'!$E$5</f>
        <v>0</v>
      </c>
      <c r="X15" s="27">
        <f t="shared" si="1"/>
        <v>0</v>
      </c>
      <c r="Y15" s="26" t="str">
        <f>IF(U15=0,"keine Reinigung",VLOOKUP(U15,'Ausfüllen_Kalkulationsdaten UR'!$A$40:$C$50,2,FALSE))</f>
        <v>keine Reinigung</v>
      </c>
      <c r="Z15" s="84" t="str">
        <f>IF(U15=0,"0",VLOOKUP(U15,'Ausfüllen_Kalkulationsdaten UR'!$A$40:$C$50,3,FALSE))</f>
        <v>0</v>
      </c>
      <c r="AA15" s="24" t="str">
        <f>IF(U15=0,"0",VLOOKUP(K15,'Ausfüllen_Kalkulationsdaten UR'!$A$9:$E$33,5,FALSE))</f>
        <v>0</v>
      </c>
      <c r="AB15" s="71">
        <f>IF(K15="A1",'Ausfüllen_Kalkulationsdaten UR'!$E$10,IF(K15="C1",'Ausfüllen_Kalkulationsdaten UR'!$E$13,0))</f>
        <v>0</v>
      </c>
      <c r="AC15" s="28">
        <f>ROUND(AF15/'Ausfüllen_Kalkulationsdaten UR'!$E$5,2)</f>
        <v>0</v>
      </c>
      <c r="AD15" s="28">
        <f t="shared" si="2"/>
        <v>0</v>
      </c>
      <c r="AE15" s="29">
        <f t="shared" si="3"/>
        <v>0</v>
      </c>
      <c r="AF15" s="29">
        <f t="shared" si="4"/>
        <v>0</v>
      </c>
      <c r="AG15" s="25">
        <f>IF(K15="D2",'Ausfüllen_Kalkulationsdaten UR'!#REF!,'Ausfüllen_Kalkulationsdaten UR'!$D$36)</f>
        <v>0</v>
      </c>
      <c r="AH15" s="30">
        <f t="shared" si="5"/>
        <v>0</v>
      </c>
      <c r="AI15" s="30">
        <f t="shared" si="6"/>
        <v>0</v>
      </c>
      <c r="AJ15" s="30">
        <f>AH15/'Ausfüllen_Kalkulationsdaten UR'!$E$5</f>
        <v>0</v>
      </c>
    </row>
    <row r="16" spans="1:36" s="31" customFormat="1" x14ac:dyDescent="0.2">
      <c r="A16" s="22">
        <v>5</v>
      </c>
      <c r="B16" s="245" t="s">
        <v>283</v>
      </c>
      <c r="C16" s="245" t="s">
        <v>284</v>
      </c>
      <c r="D16" s="245" t="s">
        <v>284</v>
      </c>
      <c r="E16" s="246" t="s">
        <v>299</v>
      </c>
      <c r="F16" s="247" t="s">
        <v>145</v>
      </c>
      <c r="G16" s="248" t="s">
        <v>300</v>
      </c>
      <c r="H16" s="248" t="s">
        <v>287</v>
      </c>
      <c r="I16" s="249" t="s">
        <v>288</v>
      </c>
      <c r="J16" s="250" t="s">
        <v>289</v>
      </c>
      <c r="K16" s="248"/>
      <c r="L16" s="248" t="s">
        <v>298</v>
      </c>
      <c r="M16" s="251">
        <v>4.58</v>
      </c>
      <c r="N16" s="236"/>
      <c r="O16" s="236"/>
      <c r="P16" s="237"/>
      <c r="Q16" s="238"/>
      <c r="R16" s="238"/>
      <c r="S16" s="238"/>
      <c r="T16" s="239"/>
      <c r="U16" s="34">
        <f>IF(H16="Ja",VLOOKUP(K16,'Ausfüllen_Kalkulationsdaten UR'!$A$9:$D$33,4),0)</f>
        <v>0</v>
      </c>
      <c r="V16" s="34" t="str">
        <f t="shared" si="0"/>
        <v>/</v>
      </c>
      <c r="W16" s="23">
        <f>X16/'Ausfüllen_Kalkulationsdaten UR'!$E$5</f>
        <v>0</v>
      </c>
      <c r="X16" s="27">
        <f t="shared" si="1"/>
        <v>0</v>
      </c>
      <c r="Y16" s="26" t="str">
        <f>IF(U16=0,"keine Reinigung",VLOOKUP(U16,'Ausfüllen_Kalkulationsdaten UR'!$A$40:$C$50,2,FALSE))</f>
        <v>keine Reinigung</v>
      </c>
      <c r="Z16" s="84" t="str">
        <f>IF(U16=0,"0",VLOOKUP(U16,'Ausfüllen_Kalkulationsdaten UR'!$A$40:$C$50,3,FALSE))</f>
        <v>0</v>
      </c>
      <c r="AA16" s="24" t="str">
        <f>IF(U16=0,"0",VLOOKUP(K16,'Ausfüllen_Kalkulationsdaten UR'!$A$9:$E$33,5,FALSE))</f>
        <v>0</v>
      </c>
      <c r="AB16" s="71">
        <f>IF(K16="A1",'Ausfüllen_Kalkulationsdaten UR'!$E$10,IF(K16="C1",'Ausfüllen_Kalkulationsdaten UR'!$E$13,0))</f>
        <v>0</v>
      </c>
      <c r="AC16" s="28">
        <f>ROUND(AF16/'Ausfüllen_Kalkulationsdaten UR'!$E$5,2)</f>
        <v>0</v>
      </c>
      <c r="AD16" s="28">
        <f t="shared" si="2"/>
        <v>0</v>
      </c>
      <c r="AE16" s="29">
        <f t="shared" si="3"/>
        <v>0</v>
      </c>
      <c r="AF16" s="29">
        <f t="shared" si="4"/>
        <v>0</v>
      </c>
      <c r="AG16" s="25">
        <f>IF(K16="D2",'Ausfüllen_Kalkulationsdaten UR'!#REF!,'Ausfüllen_Kalkulationsdaten UR'!$D$36)</f>
        <v>0</v>
      </c>
      <c r="AH16" s="30">
        <f t="shared" si="5"/>
        <v>0</v>
      </c>
      <c r="AI16" s="30">
        <f t="shared" si="6"/>
        <v>0</v>
      </c>
      <c r="AJ16" s="30">
        <f>AH16/'Ausfüllen_Kalkulationsdaten UR'!$E$5</f>
        <v>0</v>
      </c>
    </row>
    <row r="17" spans="1:36" s="31" customFormat="1" x14ac:dyDescent="0.2">
      <c r="A17" s="22">
        <v>6</v>
      </c>
      <c r="B17" s="245" t="s">
        <v>283</v>
      </c>
      <c r="C17" s="245" t="s">
        <v>284</v>
      </c>
      <c r="D17" s="245" t="s">
        <v>284</v>
      </c>
      <c r="E17" s="246" t="s">
        <v>301</v>
      </c>
      <c r="F17" s="247" t="s">
        <v>145</v>
      </c>
      <c r="G17" s="248" t="s">
        <v>302</v>
      </c>
      <c r="H17" s="248" t="s">
        <v>303</v>
      </c>
      <c r="I17" s="249" t="s">
        <v>288</v>
      </c>
      <c r="J17" s="250" t="s">
        <v>289</v>
      </c>
      <c r="K17" s="248" t="s">
        <v>66</v>
      </c>
      <c r="L17" s="248" t="s">
        <v>304</v>
      </c>
      <c r="M17" s="251">
        <v>10.32</v>
      </c>
      <c r="N17" s="236"/>
      <c r="O17" s="236"/>
      <c r="P17" s="237"/>
      <c r="Q17" s="238"/>
      <c r="R17" s="238"/>
      <c r="S17" s="238"/>
      <c r="T17" s="239"/>
      <c r="U17" s="34">
        <f>IF(H17="Ja",VLOOKUP(K17,'Ausfüllen_Kalkulationsdaten UR'!$A$9:$D$33,4),0)</f>
        <v>2.5</v>
      </c>
      <c r="V17" s="34">
        <f t="shared" si="0"/>
        <v>2.5</v>
      </c>
      <c r="W17" s="23">
        <f>X17/'Ausfüllen_Kalkulationsdaten UR'!$E$5</f>
        <v>5.16</v>
      </c>
      <c r="X17" s="27">
        <f t="shared" si="1"/>
        <v>976.94280000000015</v>
      </c>
      <c r="Y17" s="26" t="str">
        <f>IF(U17=0,"keine Reinigung",VLOOKUP(U17,'Ausfüllen_Kalkulationsdaten UR'!$A$40:$C$50,2,FALSE))</f>
        <v>VollR-/TeilR. täglich im Wechsel</v>
      </c>
      <c r="Z17" s="84">
        <f>IF(U17=0,"0",VLOOKUP(U17,'Ausfüllen_Kalkulationsdaten UR'!$A$40:$C$50,3,FALSE))</f>
        <v>94.665000000000006</v>
      </c>
      <c r="AA17" s="24">
        <f>IF(U17=0,"0",VLOOKUP(K17,'Ausfüllen_Kalkulationsdaten UR'!$A$9:$E$33,5,FALSE))</f>
        <v>0</v>
      </c>
      <c r="AB17" s="71">
        <f>IF(K17="A1",'Ausfüllen_Kalkulationsdaten UR'!$E$10,IF(K17="C1",'Ausfüllen_Kalkulationsdaten UR'!$E$13,0))</f>
        <v>0</v>
      </c>
      <c r="AC17" s="28" t="e">
        <f>ROUND(AF17/'Ausfüllen_Kalkulationsdaten UR'!$E$5,2)</f>
        <v>#DIV/0!</v>
      </c>
      <c r="AD17" s="28" t="e">
        <f t="shared" si="2"/>
        <v>#DIV/0!</v>
      </c>
      <c r="AE17" s="29" t="e">
        <f t="shared" si="3"/>
        <v>#DIV/0!</v>
      </c>
      <c r="AF17" s="29" t="e">
        <f t="shared" si="4"/>
        <v>#DIV/0!</v>
      </c>
      <c r="AG17" s="25">
        <f>IF(K17="D2",'Ausfüllen_Kalkulationsdaten UR'!#REF!,'Ausfüllen_Kalkulationsdaten UR'!$D$36)</f>
        <v>0</v>
      </c>
      <c r="AH17" s="30" t="e">
        <f t="shared" si="5"/>
        <v>#DIV/0!</v>
      </c>
      <c r="AI17" s="30" t="e">
        <f t="shared" si="6"/>
        <v>#DIV/0!</v>
      </c>
      <c r="AJ17" s="30" t="e">
        <f>AH17/'Ausfüllen_Kalkulationsdaten UR'!$E$5</f>
        <v>#DIV/0!</v>
      </c>
    </row>
    <row r="18" spans="1:36" s="31" customFormat="1" x14ac:dyDescent="0.2">
      <c r="A18" s="22">
        <v>7</v>
      </c>
      <c r="B18" s="245" t="s">
        <v>283</v>
      </c>
      <c r="C18" s="245" t="s">
        <v>284</v>
      </c>
      <c r="D18" s="245" t="s">
        <v>284</v>
      </c>
      <c r="E18" s="246" t="s">
        <v>305</v>
      </c>
      <c r="F18" s="247" t="s">
        <v>306</v>
      </c>
      <c r="G18" s="248" t="s">
        <v>307</v>
      </c>
      <c r="H18" s="248" t="s">
        <v>303</v>
      </c>
      <c r="I18" s="249" t="s">
        <v>288</v>
      </c>
      <c r="J18" s="250" t="s">
        <v>289</v>
      </c>
      <c r="K18" s="248" t="s">
        <v>68</v>
      </c>
      <c r="L18" s="248" t="s">
        <v>304</v>
      </c>
      <c r="M18" s="251">
        <v>29.74</v>
      </c>
      <c r="N18" s="236"/>
      <c r="O18" s="236"/>
      <c r="P18" s="237"/>
      <c r="Q18" s="238"/>
      <c r="R18" s="238"/>
      <c r="S18" s="238"/>
      <c r="T18" s="239"/>
      <c r="U18" s="34">
        <f>IF(H18="Ja",VLOOKUP(K18,'Ausfüllen_Kalkulationsdaten UR'!$A$9:$D$33,4),0)</f>
        <v>5</v>
      </c>
      <c r="V18" s="34" t="str">
        <f t="shared" si="0"/>
        <v>/</v>
      </c>
      <c r="W18" s="23">
        <f>X18/'Ausfüllen_Kalkulationsdaten UR'!$E$5</f>
        <v>29.74</v>
      </c>
      <c r="X18" s="27">
        <f t="shared" si="1"/>
        <v>5630.6742000000004</v>
      </c>
      <c r="Y18" s="26" t="str">
        <f>IF(U18=0,"keine Reinigung",VLOOKUP(U18,'Ausfüllen_Kalkulationsdaten UR'!$A$40:$C$50,2,FALSE))</f>
        <v xml:space="preserve">wtl. fünfmal </v>
      </c>
      <c r="Z18" s="84">
        <f>IF(U18=0,"0",VLOOKUP(U18,'Ausfüllen_Kalkulationsdaten UR'!$A$40:$C$50,3,FALSE))</f>
        <v>189.33</v>
      </c>
      <c r="AA18" s="24">
        <f>IF(U18=0,"0",VLOOKUP(K18,'Ausfüllen_Kalkulationsdaten UR'!$A$9:$E$33,5,FALSE))</f>
        <v>0</v>
      </c>
      <c r="AB18" s="71">
        <f>IF(K18="A1",'Ausfüllen_Kalkulationsdaten UR'!$E$10,IF(K18="C1",'Ausfüllen_Kalkulationsdaten UR'!$E$13,0))</f>
        <v>0</v>
      </c>
      <c r="AC18" s="28" t="e">
        <f>ROUND(AF18/'Ausfüllen_Kalkulationsdaten UR'!$E$5,2)</f>
        <v>#DIV/0!</v>
      </c>
      <c r="AD18" s="28" t="e">
        <f t="shared" si="2"/>
        <v>#DIV/0!</v>
      </c>
      <c r="AE18" s="29" t="e">
        <f t="shared" si="3"/>
        <v>#DIV/0!</v>
      </c>
      <c r="AF18" s="29" t="e">
        <f t="shared" si="4"/>
        <v>#DIV/0!</v>
      </c>
      <c r="AG18" s="25">
        <f>IF(K18="D2",'Ausfüllen_Kalkulationsdaten UR'!#REF!,'Ausfüllen_Kalkulationsdaten UR'!$D$36)</f>
        <v>0</v>
      </c>
      <c r="AH18" s="30" t="e">
        <f t="shared" si="5"/>
        <v>#DIV/0!</v>
      </c>
      <c r="AI18" s="30" t="e">
        <f t="shared" si="6"/>
        <v>#DIV/0!</v>
      </c>
      <c r="AJ18" s="30" t="e">
        <f>AH18/'Ausfüllen_Kalkulationsdaten UR'!$E$5</f>
        <v>#DIV/0!</v>
      </c>
    </row>
    <row r="19" spans="1:36" s="14" customFormat="1" x14ac:dyDescent="0.2">
      <c r="A19" s="22">
        <v>8</v>
      </c>
      <c r="B19" s="245" t="s">
        <v>283</v>
      </c>
      <c r="C19" s="245" t="s">
        <v>284</v>
      </c>
      <c r="D19" s="245" t="s">
        <v>284</v>
      </c>
      <c r="E19" s="246" t="s">
        <v>308</v>
      </c>
      <c r="F19" s="247" t="s">
        <v>309</v>
      </c>
      <c r="G19" s="248" t="s">
        <v>310</v>
      </c>
      <c r="H19" s="248" t="s">
        <v>303</v>
      </c>
      <c r="I19" s="249" t="s">
        <v>288</v>
      </c>
      <c r="J19" s="250" t="s">
        <v>289</v>
      </c>
      <c r="K19" s="248" t="s">
        <v>68</v>
      </c>
      <c r="L19" s="248" t="s">
        <v>311</v>
      </c>
      <c r="M19" s="251">
        <v>2.5499999999999998</v>
      </c>
      <c r="N19" s="236"/>
      <c r="O19" s="236"/>
      <c r="P19" s="237"/>
      <c r="Q19" s="238"/>
      <c r="R19" s="238"/>
      <c r="S19" s="238"/>
      <c r="T19" s="239"/>
      <c r="U19" s="34">
        <f>IF(H19="Ja",VLOOKUP(K19,'Ausfüllen_Kalkulationsdaten UR'!$A$9:$D$33,4),0)</f>
        <v>5</v>
      </c>
      <c r="V19" s="34" t="str">
        <f t="shared" si="0"/>
        <v>/</v>
      </c>
      <c r="W19" s="23">
        <f>X19/'Ausfüllen_Kalkulationsdaten UR'!$E$5</f>
        <v>2.5499999999999998</v>
      </c>
      <c r="X19" s="27">
        <f t="shared" si="1"/>
        <v>482.79149999999998</v>
      </c>
      <c r="Y19" s="26" t="str">
        <f>IF(U19=0,"keine Reinigung",VLOOKUP(U19,'Ausfüllen_Kalkulationsdaten UR'!$A$40:$C$50,2,FALSE))</f>
        <v xml:space="preserve">wtl. fünfmal </v>
      </c>
      <c r="Z19" s="84">
        <f>IF(U19=0,"0",VLOOKUP(U19,'Ausfüllen_Kalkulationsdaten UR'!$A$40:$C$50,3,FALSE))</f>
        <v>189.33</v>
      </c>
      <c r="AA19" s="24">
        <f>IF(U19=0,"0",VLOOKUP(K19,'Ausfüllen_Kalkulationsdaten UR'!$A$9:$E$33,5,FALSE))</f>
        <v>0</v>
      </c>
      <c r="AB19" s="71">
        <f>IF(K19="A1",'Ausfüllen_Kalkulationsdaten UR'!$E$10,IF(K19="C1",'Ausfüllen_Kalkulationsdaten UR'!$E$13,0))</f>
        <v>0</v>
      </c>
      <c r="AC19" s="28" t="e">
        <f>ROUND(AF19/'Ausfüllen_Kalkulationsdaten UR'!$E$5,2)</f>
        <v>#DIV/0!</v>
      </c>
      <c r="AD19" s="28" t="e">
        <f t="shared" si="2"/>
        <v>#DIV/0!</v>
      </c>
      <c r="AE19" s="29" t="e">
        <f t="shared" si="3"/>
        <v>#DIV/0!</v>
      </c>
      <c r="AF19" s="29" t="e">
        <f t="shared" si="4"/>
        <v>#DIV/0!</v>
      </c>
      <c r="AG19" s="25">
        <f>IF(K19="D2",'Ausfüllen_Kalkulationsdaten UR'!#REF!,'Ausfüllen_Kalkulationsdaten UR'!$D$36)</f>
        <v>0</v>
      </c>
      <c r="AH19" s="30" t="e">
        <f t="shared" si="5"/>
        <v>#DIV/0!</v>
      </c>
      <c r="AI19" s="30" t="e">
        <f t="shared" si="6"/>
        <v>#DIV/0!</v>
      </c>
      <c r="AJ19" s="30" t="e">
        <f>AH19/'Ausfüllen_Kalkulationsdaten UR'!$E$5</f>
        <v>#DIV/0!</v>
      </c>
    </row>
    <row r="20" spans="1:36" s="14" customFormat="1" x14ac:dyDescent="0.2">
      <c r="A20" s="22">
        <v>9</v>
      </c>
      <c r="B20" s="245" t="s">
        <v>312</v>
      </c>
      <c r="C20" s="245" t="s">
        <v>313</v>
      </c>
      <c r="D20" s="245" t="s">
        <v>313</v>
      </c>
      <c r="E20" s="246" t="s">
        <v>314</v>
      </c>
      <c r="F20" s="247"/>
      <c r="G20" s="248" t="s">
        <v>315</v>
      </c>
      <c r="H20" s="248" t="s">
        <v>303</v>
      </c>
      <c r="I20" s="249" t="s">
        <v>288</v>
      </c>
      <c r="J20" s="250" t="s">
        <v>316</v>
      </c>
      <c r="K20" s="248" t="s">
        <v>85</v>
      </c>
      <c r="L20" s="248" t="s">
        <v>317</v>
      </c>
      <c r="M20" s="251">
        <v>4.58</v>
      </c>
      <c r="N20" s="236"/>
      <c r="O20" s="236"/>
      <c r="P20" s="237"/>
      <c r="Q20" s="238"/>
      <c r="R20" s="238"/>
      <c r="S20" s="238"/>
      <c r="T20" s="239"/>
      <c r="U20" s="34">
        <f>IF(H20="Ja",VLOOKUP(K20,'Ausfüllen_Kalkulationsdaten UR'!$A$9:$D$33,4),0)</f>
        <v>0.04</v>
      </c>
      <c r="V20" s="34" t="str">
        <f t="shared" si="0"/>
        <v>/</v>
      </c>
      <c r="W20" s="23">
        <f>X20/'Ausfüllen_Kalkulationsdaten UR'!$E$5</f>
        <v>4.8381133470659692E-2</v>
      </c>
      <c r="X20" s="27">
        <f t="shared" si="1"/>
        <v>9.16</v>
      </c>
      <c r="Y20" s="26" t="str">
        <f>IF(U20=0,"keine Reinigung",VLOOKUP(U20,'Ausfüllen_Kalkulationsdaten UR'!$A$40:$C$50,2,FALSE))</f>
        <v>jrl. zweimal</v>
      </c>
      <c r="Z20" s="84">
        <f>IF(U20=0,"0",VLOOKUP(U20,'Ausfüllen_Kalkulationsdaten UR'!$A$40:$C$50,3,FALSE))</f>
        <v>2</v>
      </c>
      <c r="AA20" s="24">
        <f>IF(U20=0,"0",VLOOKUP(K20,'Ausfüllen_Kalkulationsdaten UR'!$A$9:$E$33,5,FALSE))</f>
        <v>0</v>
      </c>
      <c r="AB20" s="71">
        <f>IF(K20="A1",'Ausfüllen_Kalkulationsdaten UR'!$E$10,IF(K20="C1",'Ausfüllen_Kalkulationsdaten UR'!$E$13,0))</f>
        <v>0</v>
      </c>
      <c r="AC20" s="28" t="e">
        <f>ROUND(AF20/'Ausfüllen_Kalkulationsdaten UR'!$E$5,2)</f>
        <v>#DIV/0!</v>
      </c>
      <c r="AD20" s="28" t="e">
        <f t="shared" si="2"/>
        <v>#DIV/0!</v>
      </c>
      <c r="AE20" s="29" t="e">
        <f t="shared" si="3"/>
        <v>#DIV/0!</v>
      </c>
      <c r="AF20" s="29" t="e">
        <f t="shared" si="4"/>
        <v>#DIV/0!</v>
      </c>
      <c r="AG20" s="25">
        <f>IF(K20="D2",'Ausfüllen_Kalkulationsdaten UR'!#REF!,'Ausfüllen_Kalkulationsdaten UR'!$D$36)</f>
        <v>0</v>
      </c>
      <c r="AH20" s="30" t="e">
        <f t="shared" si="5"/>
        <v>#DIV/0!</v>
      </c>
      <c r="AI20" s="30" t="e">
        <f t="shared" si="6"/>
        <v>#DIV/0!</v>
      </c>
      <c r="AJ20" s="30" t="e">
        <f>AH20/'Ausfüllen_Kalkulationsdaten UR'!$E$5</f>
        <v>#DIV/0!</v>
      </c>
    </row>
    <row r="21" spans="1:36" s="14" customFormat="1" x14ac:dyDescent="0.2">
      <c r="A21" s="22">
        <v>10</v>
      </c>
      <c r="B21" s="245" t="s">
        <v>312</v>
      </c>
      <c r="C21" s="245" t="s">
        <v>313</v>
      </c>
      <c r="D21" s="245" t="s">
        <v>313</v>
      </c>
      <c r="E21" s="246" t="s">
        <v>318</v>
      </c>
      <c r="F21" s="247" t="s">
        <v>145</v>
      </c>
      <c r="G21" s="248" t="s">
        <v>319</v>
      </c>
      <c r="H21" s="248" t="s">
        <v>303</v>
      </c>
      <c r="I21" s="249" t="s">
        <v>288</v>
      </c>
      <c r="J21" s="250" t="s">
        <v>289</v>
      </c>
      <c r="K21" s="248" t="s">
        <v>52</v>
      </c>
      <c r="L21" s="248" t="s">
        <v>320</v>
      </c>
      <c r="M21" s="251">
        <v>101.41</v>
      </c>
      <c r="N21" s="236"/>
      <c r="O21" s="236"/>
      <c r="P21" s="237"/>
      <c r="Q21" s="238"/>
      <c r="R21" s="238"/>
      <c r="S21" s="238"/>
      <c r="T21" s="239"/>
      <c r="U21" s="34">
        <f>IF(H21="Ja",VLOOKUP(K21,'Ausfüllen_Kalkulationsdaten UR'!$A$9:$D$33,4),0)</f>
        <v>5</v>
      </c>
      <c r="V21" s="34" t="str">
        <f t="shared" si="0"/>
        <v>/</v>
      </c>
      <c r="W21" s="23">
        <f>X21/'Ausfüllen_Kalkulationsdaten UR'!$E$5</f>
        <v>101.41</v>
      </c>
      <c r="X21" s="27">
        <f t="shared" si="1"/>
        <v>19199.955300000001</v>
      </c>
      <c r="Y21" s="26" t="str">
        <f>IF(U21=0,"keine Reinigung",VLOOKUP(U21,'Ausfüllen_Kalkulationsdaten UR'!$A$40:$C$50,2,FALSE))</f>
        <v xml:space="preserve">wtl. fünfmal </v>
      </c>
      <c r="Z21" s="84">
        <f>IF(U21=0,"0",VLOOKUP(U21,'Ausfüllen_Kalkulationsdaten UR'!$A$40:$C$50,3,FALSE))</f>
        <v>189.33</v>
      </c>
      <c r="AA21" s="24">
        <f>IF(U21=0,"0",VLOOKUP(K21,'Ausfüllen_Kalkulationsdaten UR'!$A$9:$E$33,5,FALSE))</f>
        <v>0</v>
      </c>
      <c r="AB21" s="71">
        <f>IF(K21="A1",'Ausfüllen_Kalkulationsdaten UR'!$E$10,IF(K21="C1",'Ausfüllen_Kalkulationsdaten UR'!$E$13,0))</f>
        <v>0</v>
      </c>
      <c r="AC21" s="28" t="e">
        <f>ROUND(AF21/'Ausfüllen_Kalkulationsdaten UR'!$E$5,2)</f>
        <v>#DIV/0!</v>
      </c>
      <c r="AD21" s="28" t="e">
        <f t="shared" si="2"/>
        <v>#DIV/0!</v>
      </c>
      <c r="AE21" s="29" t="e">
        <f t="shared" si="3"/>
        <v>#DIV/0!</v>
      </c>
      <c r="AF21" s="29" t="e">
        <f t="shared" si="4"/>
        <v>#DIV/0!</v>
      </c>
      <c r="AG21" s="25">
        <f>IF(K21="D2",'Ausfüllen_Kalkulationsdaten UR'!#REF!,'Ausfüllen_Kalkulationsdaten UR'!$D$36)</f>
        <v>0</v>
      </c>
      <c r="AH21" s="30" t="e">
        <f t="shared" si="5"/>
        <v>#DIV/0!</v>
      </c>
      <c r="AI21" s="30" t="e">
        <f t="shared" si="6"/>
        <v>#DIV/0!</v>
      </c>
      <c r="AJ21" s="30" t="e">
        <f>AH21/'Ausfüllen_Kalkulationsdaten UR'!$E$5</f>
        <v>#DIV/0!</v>
      </c>
    </row>
    <row r="22" spans="1:36" s="14" customFormat="1" x14ac:dyDescent="0.2">
      <c r="A22" s="22">
        <v>11</v>
      </c>
      <c r="B22" s="245" t="s">
        <v>312</v>
      </c>
      <c r="C22" s="245" t="s">
        <v>313</v>
      </c>
      <c r="D22" s="245" t="s">
        <v>313</v>
      </c>
      <c r="E22" s="246" t="s">
        <v>321</v>
      </c>
      <c r="F22" s="247" t="s">
        <v>145</v>
      </c>
      <c r="G22" s="248" t="s">
        <v>322</v>
      </c>
      <c r="H22" s="248" t="s">
        <v>303</v>
      </c>
      <c r="I22" s="249" t="s">
        <v>288</v>
      </c>
      <c r="J22" s="250" t="s">
        <v>289</v>
      </c>
      <c r="K22" s="248" t="s">
        <v>85</v>
      </c>
      <c r="L22" s="248" t="s">
        <v>323</v>
      </c>
      <c r="M22" s="251">
        <v>5.32</v>
      </c>
      <c r="N22" s="236"/>
      <c r="O22" s="236"/>
      <c r="P22" s="237"/>
      <c r="Q22" s="238"/>
      <c r="R22" s="238"/>
      <c r="S22" s="238"/>
      <c r="T22" s="239"/>
      <c r="U22" s="34">
        <f>IF(H22="Ja",VLOOKUP(K22,'Ausfüllen_Kalkulationsdaten UR'!$A$9:$D$33,4),0)</f>
        <v>0.04</v>
      </c>
      <c r="V22" s="34" t="str">
        <f t="shared" si="0"/>
        <v>/</v>
      </c>
      <c r="W22" s="23">
        <f>X22/'Ausfüllen_Kalkulationsdaten UR'!$E$5</f>
        <v>5.6198172503037026E-2</v>
      </c>
      <c r="X22" s="27">
        <f t="shared" si="1"/>
        <v>10.64</v>
      </c>
      <c r="Y22" s="26" t="str">
        <f>IF(U22=0,"keine Reinigung",VLOOKUP(U22,'Ausfüllen_Kalkulationsdaten UR'!$A$40:$C$50,2,FALSE))</f>
        <v>jrl. zweimal</v>
      </c>
      <c r="Z22" s="84">
        <f>IF(U22=0,"0",VLOOKUP(U22,'Ausfüllen_Kalkulationsdaten UR'!$A$40:$C$50,3,FALSE))</f>
        <v>2</v>
      </c>
      <c r="AA22" s="24">
        <f>IF(U22=0,"0",VLOOKUP(K22,'Ausfüllen_Kalkulationsdaten UR'!$A$9:$E$33,5,FALSE))</f>
        <v>0</v>
      </c>
      <c r="AB22" s="71">
        <f>IF(K22="A1",'Ausfüllen_Kalkulationsdaten UR'!$E$10,IF(K22="C1",'Ausfüllen_Kalkulationsdaten UR'!$E$13,0))</f>
        <v>0</v>
      </c>
      <c r="AC22" s="28" t="e">
        <f>ROUND(AF22/'Ausfüllen_Kalkulationsdaten UR'!$E$5,2)</f>
        <v>#DIV/0!</v>
      </c>
      <c r="AD22" s="28" t="e">
        <f t="shared" si="2"/>
        <v>#DIV/0!</v>
      </c>
      <c r="AE22" s="29" t="e">
        <f t="shared" si="3"/>
        <v>#DIV/0!</v>
      </c>
      <c r="AF22" s="29" t="e">
        <f t="shared" si="4"/>
        <v>#DIV/0!</v>
      </c>
      <c r="AG22" s="25">
        <f>IF(K22="D2",'Ausfüllen_Kalkulationsdaten UR'!#REF!,'Ausfüllen_Kalkulationsdaten UR'!$D$36)</f>
        <v>0</v>
      </c>
      <c r="AH22" s="30" t="e">
        <f t="shared" si="5"/>
        <v>#DIV/0!</v>
      </c>
      <c r="AI22" s="30" t="e">
        <f t="shared" si="6"/>
        <v>#DIV/0!</v>
      </c>
      <c r="AJ22" s="30" t="e">
        <f>AH22/'Ausfüllen_Kalkulationsdaten UR'!$E$5</f>
        <v>#DIV/0!</v>
      </c>
    </row>
    <row r="23" spans="1:36" s="14" customFormat="1" x14ac:dyDescent="0.2">
      <c r="A23" s="22">
        <v>12</v>
      </c>
      <c r="B23" s="245" t="s">
        <v>312</v>
      </c>
      <c r="C23" s="245" t="s">
        <v>313</v>
      </c>
      <c r="D23" s="245" t="s">
        <v>313</v>
      </c>
      <c r="E23" s="246" t="s">
        <v>324</v>
      </c>
      <c r="F23" s="247" t="s">
        <v>145</v>
      </c>
      <c r="G23" s="248" t="s">
        <v>325</v>
      </c>
      <c r="H23" s="248" t="s">
        <v>303</v>
      </c>
      <c r="I23" s="249" t="s">
        <v>288</v>
      </c>
      <c r="J23" s="250" t="s">
        <v>289</v>
      </c>
      <c r="K23" s="248" t="s">
        <v>71</v>
      </c>
      <c r="L23" s="248" t="s">
        <v>326</v>
      </c>
      <c r="M23" s="251">
        <v>7.19</v>
      </c>
      <c r="N23" s="236"/>
      <c r="O23" s="236"/>
      <c r="P23" s="237"/>
      <c r="Q23" s="238"/>
      <c r="R23" s="238"/>
      <c r="S23" s="238"/>
      <c r="T23" s="239"/>
      <c r="U23" s="34">
        <f>IF(H23="Ja",VLOOKUP(K23,'Ausfüllen_Kalkulationsdaten UR'!$A$9:$D$33,4),0)</f>
        <v>5</v>
      </c>
      <c r="V23" s="34" t="str">
        <f t="shared" si="0"/>
        <v>/</v>
      </c>
      <c r="W23" s="23">
        <f>X23/'Ausfüllen_Kalkulationsdaten UR'!$E$5</f>
        <v>7.19</v>
      </c>
      <c r="X23" s="27">
        <f t="shared" si="1"/>
        <v>1361.2827000000002</v>
      </c>
      <c r="Y23" s="26" t="str">
        <f>IF(U23=0,"keine Reinigung",VLOOKUP(U23,'Ausfüllen_Kalkulationsdaten UR'!$A$40:$C$50,2,FALSE))</f>
        <v xml:space="preserve">wtl. fünfmal </v>
      </c>
      <c r="Z23" s="84">
        <f>IF(U23=0,"0",VLOOKUP(U23,'Ausfüllen_Kalkulationsdaten UR'!$A$40:$C$50,3,FALSE))</f>
        <v>189.33</v>
      </c>
      <c r="AA23" s="24">
        <f>IF(U23=0,"0",VLOOKUP(K23,'Ausfüllen_Kalkulationsdaten UR'!$A$9:$E$33,5,FALSE))</f>
        <v>0</v>
      </c>
      <c r="AB23" s="71">
        <f>IF(K23="A1",'Ausfüllen_Kalkulationsdaten UR'!$E$10,IF(K23="C1",'Ausfüllen_Kalkulationsdaten UR'!$E$13,0))</f>
        <v>0</v>
      </c>
      <c r="AC23" s="28" t="e">
        <f>ROUND(AF23/'Ausfüllen_Kalkulationsdaten UR'!$E$5,2)</f>
        <v>#DIV/0!</v>
      </c>
      <c r="AD23" s="28" t="e">
        <f t="shared" si="2"/>
        <v>#DIV/0!</v>
      </c>
      <c r="AE23" s="29" t="e">
        <f t="shared" si="3"/>
        <v>#DIV/0!</v>
      </c>
      <c r="AF23" s="29" t="e">
        <f t="shared" si="4"/>
        <v>#DIV/0!</v>
      </c>
      <c r="AG23" s="25">
        <f>IF(K23="D2",'Ausfüllen_Kalkulationsdaten UR'!#REF!,'Ausfüllen_Kalkulationsdaten UR'!$D$36)</f>
        <v>0</v>
      </c>
      <c r="AH23" s="30" t="e">
        <f t="shared" si="5"/>
        <v>#DIV/0!</v>
      </c>
      <c r="AI23" s="30" t="e">
        <f t="shared" si="6"/>
        <v>#DIV/0!</v>
      </c>
      <c r="AJ23" s="30" t="e">
        <f>AH23/'Ausfüllen_Kalkulationsdaten UR'!$E$5</f>
        <v>#DIV/0!</v>
      </c>
    </row>
    <row r="24" spans="1:36" s="14" customFormat="1" x14ac:dyDescent="0.2">
      <c r="A24" s="22">
        <v>13</v>
      </c>
      <c r="B24" s="245" t="s">
        <v>312</v>
      </c>
      <c r="C24" s="245" t="s">
        <v>313</v>
      </c>
      <c r="D24" s="245" t="s">
        <v>313</v>
      </c>
      <c r="E24" s="246" t="s">
        <v>327</v>
      </c>
      <c r="F24" s="247" t="s">
        <v>145</v>
      </c>
      <c r="G24" s="248" t="s">
        <v>328</v>
      </c>
      <c r="H24" s="248" t="s">
        <v>303</v>
      </c>
      <c r="I24" s="249" t="s">
        <v>288</v>
      </c>
      <c r="J24" s="250" t="s">
        <v>289</v>
      </c>
      <c r="K24" s="248" t="s">
        <v>71</v>
      </c>
      <c r="L24" s="248" t="s">
        <v>326</v>
      </c>
      <c r="M24" s="251">
        <v>6.82</v>
      </c>
      <c r="N24" s="236"/>
      <c r="O24" s="236"/>
      <c r="P24" s="237"/>
      <c r="Q24" s="238"/>
      <c r="R24" s="238"/>
      <c r="S24" s="238"/>
      <c r="T24" s="239"/>
      <c r="U24" s="34">
        <f>IF(H24="Ja",VLOOKUP(K24,'Ausfüllen_Kalkulationsdaten UR'!$A$9:$D$33,4),0)</f>
        <v>5</v>
      </c>
      <c r="V24" s="34" t="str">
        <f t="shared" si="0"/>
        <v>/</v>
      </c>
      <c r="W24" s="23">
        <f>X24/'Ausfüllen_Kalkulationsdaten UR'!$E$5</f>
        <v>6.82</v>
      </c>
      <c r="X24" s="27">
        <f t="shared" si="1"/>
        <v>1291.2306000000001</v>
      </c>
      <c r="Y24" s="26" t="str">
        <f>IF(U24=0,"keine Reinigung",VLOOKUP(U24,'Ausfüllen_Kalkulationsdaten UR'!$A$40:$C$50,2,FALSE))</f>
        <v xml:space="preserve">wtl. fünfmal </v>
      </c>
      <c r="Z24" s="84">
        <f>IF(U24=0,"0",VLOOKUP(U24,'Ausfüllen_Kalkulationsdaten UR'!$A$40:$C$50,3,FALSE))</f>
        <v>189.33</v>
      </c>
      <c r="AA24" s="24">
        <f>IF(U24=0,"0",VLOOKUP(K24,'Ausfüllen_Kalkulationsdaten UR'!$A$9:$E$33,5,FALSE))</f>
        <v>0</v>
      </c>
      <c r="AB24" s="71">
        <f>IF(K24="A1",'Ausfüllen_Kalkulationsdaten UR'!$E$10,IF(K24="C1",'Ausfüllen_Kalkulationsdaten UR'!$E$13,0))</f>
        <v>0</v>
      </c>
      <c r="AC24" s="28" t="e">
        <f>ROUND(AF24/'Ausfüllen_Kalkulationsdaten UR'!$E$5,2)</f>
        <v>#DIV/0!</v>
      </c>
      <c r="AD24" s="28" t="e">
        <f t="shared" si="2"/>
        <v>#DIV/0!</v>
      </c>
      <c r="AE24" s="29" t="e">
        <f t="shared" si="3"/>
        <v>#DIV/0!</v>
      </c>
      <c r="AF24" s="29" t="e">
        <f t="shared" si="4"/>
        <v>#DIV/0!</v>
      </c>
      <c r="AG24" s="25">
        <f>IF(K24="D2",'Ausfüllen_Kalkulationsdaten UR'!#REF!,'Ausfüllen_Kalkulationsdaten UR'!$D$36)</f>
        <v>0</v>
      </c>
      <c r="AH24" s="30" t="e">
        <f t="shared" si="5"/>
        <v>#DIV/0!</v>
      </c>
      <c r="AI24" s="30" t="e">
        <f t="shared" si="6"/>
        <v>#DIV/0!</v>
      </c>
      <c r="AJ24" s="30" t="e">
        <f>AH24/'Ausfüllen_Kalkulationsdaten UR'!$E$5</f>
        <v>#DIV/0!</v>
      </c>
    </row>
    <row r="25" spans="1:36" s="14" customFormat="1" x14ac:dyDescent="0.2">
      <c r="A25" s="22">
        <v>14</v>
      </c>
      <c r="B25" s="245" t="s">
        <v>312</v>
      </c>
      <c r="C25" s="245" t="s">
        <v>313</v>
      </c>
      <c r="D25" s="245" t="s">
        <v>313</v>
      </c>
      <c r="E25" s="246" t="s">
        <v>329</v>
      </c>
      <c r="F25" s="247" t="s">
        <v>145</v>
      </c>
      <c r="G25" s="248" t="s">
        <v>330</v>
      </c>
      <c r="H25" s="248" t="s">
        <v>303</v>
      </c>
      <c r="I25" s="249" t="s">
        <v>288</v>
      </c>
      <c r="J25" s="250" t="s">
        <v>289</v>
      </c>
      <c r="K25" s="248" t="s">
        <v>52</v>
      </c>
      <c r="L25" s="248" t="s">
        <v>331</v>
      </c>
      <c r="M25" s="251">
        <v>54.4</v>
      </c>
      <c r="N25" s="236"/>
      <c r="O25" s="236"/>
      <c r="P25" s="237"/>
      <c r="Q25" s="238"/>
      <c r="R25" s="238"/>
      <c r="S25" s="238"/>
      <c r="T25" s="239"/>
      <c r="U25" s="34">
        <f>IF(H25="Ja",VLOOKUP(K25,'Ausfüllen_Kalkulationsdaten UR'!$A$9:$D$33,4),0)</f>
        <v>5</v>
      </c>
      <c r="V25" s="34" t="str">
        <f t="shared" si="0"/>
        <v>/</v>
      </c>
      <c r="W25" s="23">
        <f>X25/'Ausfüllen_Kalkulationsdaten UR'!$E$5</f>
        <v>54.399999999999991</v>
      </c>
      <c r="X25" s="27">
        <f t="shared" si="1"/>
        <v>10299.552</v>
      </c>
      <c r="Y25" s="26" t="str">
        <f>IF(U25=0,"keine Reinigung",VLOOKUP(U25,'Ausfüllen_Kalkulationsdaten UR'!$A$40:$C$50,2,FALSE))</f>
        <v xml:space="preserve">wtl. fünfmal </v>
      </c>
      <c r="Z25" s="84">
        <f>IF(U25=0,"0",VLOOKUP(U25,'Ausfüllen_Kalkulationsdaten UR'!$A$40:$C$50,3,FALSE))</f>
        <v>189.33</v>
      </c>
      <c r="AA25" s="24">
        <f>IF(U25=0,"0",VLOOKUP(K25,'Ausfüllen_Kalkulationsdaten UR'!$A$9:$E$33,5,FALSE))</f>
        <v>0</v>
      </c>
      <c r="AB25" s="71">
        <f>IF(K25="A1",'Ausfüllen_Kalkulationsdaten UR'!$E$10,IF(K25="C1",'Ausfüllen_Kalkulationsdaten UR'!$E$13,0))</f>
        <v>0</v>
      </c>
      <c r="AC25" s="28" t="e">
        <f>ROUND(AF25/'Ausfüllen_Kalkulationsdaten UR'!$E$5,2)</f>
        <v>#DIV/0!</v>
      </c>
      <c r="AD25" s="28" t="e">
        <f t="shared" si="2"/>
        <v>#DIV/0!</v>
      </c>
      <c r="AE25" s="29" t="e">
        <f t="shared" si="3"/>
        <v>#DIV/0!</v>
      </c>
      <c r="AF25" s="29" t="e">
        <f t="shared" si="4"/>
        <v>#DIV/0!</v>
      </c>
      <c r="AG25" s="25">
        <f>IF(K25="D2",'Ausfüllen_Kalkulationsdaten UR'!#REF!,'Ausfüllen_Kalkulationsdaten UR'!$D$36)</f>
        <v>0</v>
      </c>
      <c r="AH25" s="30" t="e">
        <f t="shared" si="5"/>
        <v>#DIV/0!</v>
      </c>
      <c r="AI25" s="30" t="e">
        <f t="shared" si="6"/>
        <v>#DIV/0!</v>
      </c>
      <c r="AJ25" s="30" t="e">
        <f>AH25/'Ausfüllen_Kalkulationsdaten UR'!$E$5</f>
        <v>#DIV/0!</v>
      </c>
    </row>
    <row r="26" spans="1:36" s="14" customFormat="1" x14ac:dyDescent="0.2">
      <c r="A26" s="22">
        <v>15</v>
      </c>
      <c r="B26" s="245" t="s">
        <v>312</v>
      </c>
      <c r="C26" s="245" t="s">
        <v>313</v>
      </c>
      <c r="D26" s="245" t="s">
        <v>313</v>
      </c>
      <c r="E26" s="246" t="s">
        <v>332</v>
      </c>
      <c r="F26" s="247" t="s">
        <v>145</v>
      </c>
      <c r="G26" s="248" t="s">
        <v>333</v>
      </c>
      <c r="H26" s="248" t="s">
        <v>303</v>
      </c>
      <c r="I26" s="249" t="s">
        <v>288</v>
      </c>
      <c r="J26" s="250" t="s">
        <v>289</v>
      </c>
      <c r="K26" s="248" t="s">
        <v>48</v>
      </c>
      <c r="L26" s="248" t="s">
        <v>311</v>
      </c>
      <c r="M26" s="251">
        <v>10.17</v>
      </c>
      <c r="N26" s="236"/>
      <c r="O26" s="236"/>
      <c r="P26" s="237"/>
      <c r="Q26" s="238"/>
      <c r="R26" s="238"/>
      <c r="S26" s="238"/>
      <c r="T26" s="239"/>
      <c r="U26" s="34">
        <f>IF(H26="Ja",VLOOKUP(K26,'Ausfüllen_Kalkulationsdaten UR'!$A$9:$D$33,4),0)</f>
        <v>2.5</v>
      </c>
      <c r="V26" s="34">
        <f t="shared" si="0"/>
        <v>2.5</v>
      </c>
      <c r="W26" s="23">
        <f>X26/'Ausfüllen_Kalkulationsdaten UR'!$E$5</f>
        <v>5.085</v>
      </c>
      <c r="X26" s="27">
        <f t="shared" si="1"/>
        <v>962.74305000000004</v>
      </c>
      <c r="Y26" s="26" t="str">
        <f>IF(U26=0,"keine Reinigung",VLOOKUP(U26,'Ausfüllen_Kalkulationsdaten UR'!$A$40:$C$50,2,FALSE))</f>
        <v>VollR-/TeilR. täglich im Wechsel</v>
      </c>
      <c r="Z26" s="84">
        <f>IF(U26=0,"0",VLOOKUP(U26,'Ausfüllen_Kalkulationsdaten UR'!$A$40:$C$50,3,FALSE))</f>
        <v>94.665000000000006</v>
      </c>
      <c r="AA26" s="24">
        <f>IF(U26=0,"0",VLOOKUP(K26,'Ausfüllen_Kalkulationsdaten UR'!$A$9:$E$33,5,FALSE))</f>
        <v>0</v>
      </c>
      <c r="AB26" s="71">
        <f>IF(K26="A1",'Ausfüllen_Kalkulationsdaten UR'!$E$10,IF(K26="C1",'Ausfüllen_Kalkulationsdaten UR'!$E$13,0))</f>
        <v>0</v>
      </c>
      <c r="AC26" s="28" t="e">
        <f>ROUND(AF26/'Ausfüllen_Kalkulationsdaten UR'!$E$5,2)</f>
        <v>#DIV/0!</v>
      </c>
      <c r="AD26" s="28" t="e">
        <f t="shared" si="2"/>
        <v>#DIV/0!</v>
      </c>
      <c r="AE26" s="29" t="e">
        <f t="shared" si="3"/>
        <v>#DIV/0!</v>
      </c>
      <c r="AF26" s="29" t="e">
        <f t="shared" si="4"/>
        <v>#DIV/0!</v>
      </c>
      <c r="AG26" s="25">
        <f>IF(K26="D2",'Ausfüllen_Kalkulationsdaten UR'!#REF!,'Ausfüllen_Kalkulationsdaten UR'!$D$36)</f>
        <v>0</v>
      </c>
      <c r="AH26" s="30" t="e">
        <f t="shared" si="5"/>
        <v>#DIV/0!</v>
      </c>
      <c r="AI26" s="30" t="e">
        <f t="shared" si="6"/>
        <v>#DIV/0!</v>
      </c>
      <c r="AJ26" s="30" t="e">
        <f>AH26/'Ausfüllen_Kalkulationsdaten UR'!$E$5</f>
        <v>#DIV/0!</v>
      </c>
    </row>
    <row r="27" spans="1:36" s="14" customFormat="1" x14ac:dyDescent="0.2">
      <c r="A27" s="22">
        <v>16</v>
      </c>
      <c r="B27" s="245" t="s">
        <v>312</v>
      </c>
      <c r="C27" s="245" t="s">
        <v>313</v>
      </c>
      <c r="D27" s="245" t="s">
        <v>313</v>
      </c>
      <c r="E27" s="246" t="s">
        <v>334</v>
      </c>
      <c r="F27" s="247" t="s">
        <v>145</v>
      </c>
      <c r="G27" s="248" t="s">
        <v>335</v>
      </c>
      <c r="H27" s="248" t="s">
        <v>303</v>
      </c>
      <c r="I27" s="249" t="s">
        <v>288</v>
      </c>
      <c r="J27" s="250" t="s">
        <v>289</v>
      </c>
      <c r="K27" s="248" t="s">
        <v>14</v>
      </c>
      <c r="L27" s="248" t="s">
        <v>336</v>
      </c>
      <c r="M27" s="251">
        <v>6.92</v>
      </c>
      <c r="N27" s="236"/>
      <c r="O27" s="236"/>
      <c r="P27" s="237"/>
      <c r="Q27" s="238"/>
      <c r="R27" s="238"/>
      <c r="S27" s="238"/>
      <c r="T27" s="239"/>
      <c r="U27" s="34">
        <f>IF(H27="Ja",VLOOKUP(K27,'Ausfüllen_Kalkulationsdaten UR'!$A$9:$D$33,4),0)</f>
        <v>0.25</v>
      </c>
      <c r="V27" s="34" t="str">
        <f t="shared" si="0"/>
        <v>/</v>
      </c>
      <c r="W27" s="23">
        <f>X27/'Ausfüllen_Kalkulationsdaten UR'!$E$5</f>
        <v>0.40204933185443403</v>
      </c>
      <c r="X27" s="27">
        <f t="shared" si="1"/>
        <v>76.12</v>
      </c>
      <c r="Y27" s="26" t="str">
        <f>IF(U27=0,"keine Reinigung",VLOOKUP(U27,'Ausfüllen_Kalkulationsdaten UR'!$A$40:$C$50,2,FALSE))</f>
        <v>mtl. einmal</v>
      </c>
      <c r="Z27" s="84">
        <f>IF(U27=0,"0",VLOOKUP(U27,'Ausfüllen_Kalkulationsdaten UR'!$A$40:$C$50,3,FALSE))</f>
        <v>11</v>
      </c>
      <c r="AA27" s="24">
        <f>IF(U27=0,"0",VLOOKUP(K27,'Ausfüllen_Kalkulationsdaten UR'!$A$9:$E$33,5,FALSE))</f>
        <v>0</v>
      </c>
      <c r="AB27" s="71">
        <f>IF(K27="A1",'Ausfüllen_Kalkulationsdaten UR'!$E$10,IF(K27="C1",'Ausfüllen_Kalkulationsdaten UR'!$E$13,0))</f>
        <v>0</v>
      </c>
      <c r="AC27" s="28" t="e">
        <f>ROUND(AF27/'Ausfüllen_Kalkulationsdaten UR'!$E$5,2)</f>
        <v>#DIV/0!</v>
      </c>
      <c r="AD27" s="28" t="e">
        <f t="shared" si="2"/>
        <v>#DIV/0!</v>
      </c>
      <c r="AE27" s="29" t="e">
        <f t="shared" si="3"/>
        <v>#DIV/0!</v>
      </c>
      <c r="AF27" s="29" t="e">
        <f t="shared" si="4"/>
        <v>#DIV/0!</v>
      </c>
      <c r="AG27" s="25">
        <f>IF(K27="D2",'Ausfüllen_Kalkulationsdaten UR'!#REF!,'Ausfüllen_Kalkulationsdaten UR'!$D$36)</f>
        <v>0</v>
      </c>
      <c r="AH27" s="30" t="e">
        <f t="shared" si="5"/>
        <v>#DIV/0!</v>
      </c>
      <c r="AI27" s="30" t="e">
        <f t="shared" si="6"/>
        <v>#DIV/0!</v>
      </c>
      <c r="AJ27" s="30" t="e">
        <f>AH27/'Ausfüllen_Kalkulationsdaten UR'!$E$5</f>
        <v>#DIV/0!</v>
      </c>
    </row>
    <row r="28" spans="1:36" s="14" customFormat="1" x14ac:dyDescent="0.2">
      <c r="A28" s="22">
        <v>17</v>
      </c>
      <c r="B28" s="245" t="s">
        <v>312</v>
      </c>
      <c r="C28" s="245" t="s">
        <v>313</v>
      </c>
      <c r="D28" s="245" t="s">
        <v>313</v>
      </c>
      <c r="E28" s="246" t="s">
        <v>337</v>
      </c>
      <c r="F28" s="247" t="s">
        <v>145</v>
      </c>
      <c r="G28" s="248" t="s">
        <v>338</v>
      </c>
      <c r="H28" s="248" t="s">
        <v>303</v>
      </c>
      <c r="I28" s="249" t="s">
        <v>288</v>
      </c>
      <c r="J28" s="250" t="s">
        <v>289</v>
      </c>
      <c r="K28" s="248" t="s">
        <v>73</v>
      </c>
      <c r="L28" s="248" t="s">
        <v>311</v>
      </c>
      <c r="M28" s="251">
        <v>21.05</v>
      </c>
      <c r="N28" s="236"/>
      <c r="O28" s="236"/>
      <c r="P28" s="237"/>
      <c r="Q28" s="238"/>
      <c r="R28" s="238"/>
      <c r="S28" s="238"/>
      <c r="T28" s="239"/>
      <c r="U28" s="34">
        <f>IF(H28="Ja",VLOOKUP(K28,'Ausfüllen_Kalkulationsdaten UR'!$A$9:$D$33,4),0)</f>
        <v>5</v>
      </c>
      <c r="V28" s="34" t="str">
        <f t="shared" si="0"/>
        <v>/</v>
      </c>
      <c r="W28" s="23">
        <f>X28/'Ausfüllen_Kalkulationsdaten UR'!$E$5</f>
        <v>21.05</v>
      </c>
      <c r="X28" s="27">
        <f t="shared" si="1"/>
        <v>3985.3965000000003</v>
      </c>
      <c r="Y28" s="26" t="str">
        <f>IF(U28=0,"keine Reinigung",VLOOKUP(U28,'Ausfüllen_Kalkulationsdaten UR'!$A$40:$C$50,2,FALSE))</f>
        <v xml:space="preserve">wtl. fünfmal </v>
      </c>
      <c r="Z28" s="84">
        <f>IF(U28=0,"0",VLOOKUP(U28,'Ausfüllen_Kalkulationsdaten UR'!$A$40:$C$50,3,FALSE))</f>
        <v>189.33</v>
      </c>
      <c r="AA28" s="24">
        <f>IF(U28=0,"0",VLOOKUP(K28,'Ausfüllen_Kalkulationsdaten UR'!$A$9:$E$33,5,FALSE))</f>
        <v>0</v>
      </c>
      <c r="AB28" s="71">
        <f>IF(K28="A1",'Ausfüllen_Kalkulationsdaten UR'!$E$10,IF(K28="C1",'Ausfüllen_Kalkulationsdaten UR'!$E$13,0))</f>
        <v>0</v>
      </c>
      <c r="AC28" s="28" t="e">
        <f>ROUND(AF28/'Ausfüllen_Kalkulationsdaten UR'!$E$5,2)</f>
        <v>#DIV/0!</v>
      </c>
      <c r="AD28" s="28" t="e">
        <f t="shared" si="2"/>
        <v>#DIV/0!</v>
      </c>
      <c r="AE28" s="29" t="e">
        <f t="shared" si="3"/>
        <v>#DIV/0!</v>
      </c>
      <c r="AF28" s="29" t="e">
        <f t="shared" si="4"/>
        <v>#DIV/0!</v>
      </c>
      <c r="AG28" s="25">
        <f>IF(K28="D2",'Ausfüllen_Kalkulationsdaten UR'!#REF!,'Ausfüllen_Kalkulationsdaten UR'!$D$36)</f>
        <v>0</v>
      </c>
      <c r="AH28" s="30" t="e">
        <f t="shared" si="5"/>
        <v>#DIV/0!</v>
      </c>
      <c r="AI28" s="30" t="e">
        <f t="shared" si="6"/>
        <v>#DIV/0!</v>
      </c>
      <c r="AJ28" s="30" t="e">
        <f>AH28/'Ausfüllen_Kalkulationsdaten UR'!$E$5</f>
        <v>#DIV/0!</v>
      </c>
    </row>
    <row r="29" spans="1:36" s="14" customFormat="1" x14ac:dyDescent="0.2">
      <c r="A29" s="22">
        <v>18</v>
      </c>
      <c r="B29" s="245" t="s">
        <v>312</v>
      </c>
      <c r="C29" s="245" t="s">
        <v>313</v>
      </c>
      <c r="D29" s="245" t="s">
        <v>313</v>
      </c>
      <c r="E29" s="246" t="s">
        <v>339</v>
      </c>
      <c r="F29" s="247" t="s">
        <v>145</v>
      </c>
      <c r="G29" s="248" t="s">
        <v>340</v>
      </c>
      <c r="H29" s="248" t="s">
        <v>303</v>
      </c>
      <c r="I29" s="249" t="s">
        <v>288</v>
      </c>
      <c r="J29" s="250" t="s">
        <v>289</v>
      </c>
      <c r="K29" s="248" t="s">
        <v>71</v>
      </c>
      <c r="L29" s="248" t="s">
        <v>336</v>
      </c>
      <c r="M29" s="251">
        <v>13.01</v>
      </c>
      <c r="N29" s="236"/>
      <c r="O29" s="236"/>
      <c r="P29" s="237"/>
      <c r="Q29" s="238"/>
      <c r="R29" s="238"/>
      <c r="S29" s="238"/>
      <c r="T29" s="239"/>
      <c r="U29" s="34">
        <f>IF(H29="Ja",VLOOKUP(K29,'Ausfüllen_Kalkulationsdaten UR'!$A$9:$D$33,4),0)</f>
        <v>5</v>
      </c>
      <c r="V29" s="34" t="str">
        <f t="shared" si="0"/>
        <v>/</v>
      </c>
      <c r="W29" s="23">
        <f>X29/'Ausfüllen_Kalkulationsdaten UR'!$E$5</f>
        <v>13.01</v>
      </c>
      <c r="X29" s="27">
        <f t="shared" si="1"/>
        <v>2463.1833000000001</v>
      </c>
      <c r="Y29" s="26" t="str">
        <f>IF(U29=0,"keine Reinigung",VLOOKUP(U29,'Ausfüllen_Kalkulationsdaten UR'!$A$40:$C$50,2,FALSE))</f>
        <v xml:space="preserve">wtl. fünfmal </v>
      </c>
      <c r="Z29" s="84">
        <f>IF(U29=0,"0",VLOOKUP(U29,'Ausfüllen_Kalkulationsdaten UR'!$A$40:$C$50,3,FALSE))</f>
        <v>189.33</v>
      </c>
      <c r="AA29" s="24">
        <f>IF(U29=0,"0",VLOOKUP(K29,'Ausfüllen_Kalkulationsdaten UR'!$A$9:$E$33,5,FALSE))</f>
        <v>0</v>
      </c>
      <c r="AB29" s="71">
        <f>IF(K29="A1",'Ausfüllen_Kalkulationsdaten UR'!$E$10,IF(K29="C1",'Ausfüllen_Kalkulationsdaten UR'!$E$13,0))</f>
        <v>0</v>
      </c>
      <c r="AC29" s="28" t="e">
        <f>ROUND(AF29/'Ausfüllen_Kalkulationsdaten UR'!$E$5,2)</f>
        <v>#DIV/0!</v>
      </c>
      <c r="AD29" s="28" t="e">
        <f t="shared" si="2"/>
        <v>#DIV/0!</v>
      </c>
      <c r="AE29" s="29" t="e">
        <f t="shared" si="3"/>
        <v>#DIV/0!</v>
      </c>
      <c r="AF29" s="29" t="e">
        <f t="shared" si="4"/>
        <v>#DIV/0!</v>
      </c>
      <c r="AG29" s="25">
        <f>IF(K29="D2",'Ausfüllen_Kalkulationsdaten UR'!#REF!,'Ausfüllen_Kalkulationsdaten UR'!$D$36)</f>
        <v>0</v>
      </c>
      <c r="AH29" s="30" t="e">
        <f t="shared" si="5"/>
        <v>#DIV/0!</v>
      </c>
      <c r="AI29" s="30" t="e">
        <f t="shared" si="6"/>
        <v>#DIV/0!</v>
      </c>
      <c r="AJ29" s="30" t="e">
        <f>AH29/'Ausfüllen_Kalkulationsdaten UR'!$E$5</f>
        <v>#DIV/0!</v>
      </c>
    </row>
    <row r="30" spans="1:36" s="14" customFormat="1" x14ac:dyDescent="0.2">
      <c r="A30" s="22">
        <v>19</v>
      </c>
      <c r="B30" s="245" t="s">
        <v>312</v>
      </c>
      <c r="C30" s="245" t="s">
        <v>313</v>
      </c>
      <c r="D30" s="245" t="s">
        <v>313</v>
      </c>
      <c r="E30" s="246" t="s">
        <v>341</v>
      </c>
      <c r="F30" s="247" t="s">
        <v>145</v>
      </c>
      <c r="G30" s="248" t="s">
        <v>342</v>
      </c>
      <c r="H30" s="248" t="s">
        <v>303</v>
      </c>
      <c r="I30" s="249" t="s">
        <v>288</v>
      </c>
      <c r="J30" s="250" t="s">
        <v>289</v>
      </c>
      <c r="K30" s="248" t="s">
        <v>71</v>
      </c>
      <c r="L30" s="248" t="s">
        <v>336</v>
      </c>
      <c r="M30" s="251">
        <v>6.16</v>
      </c>
      <c r="N30" s="236"/>
      <c r="O30" s="236"/>
      <c r="P30" s="237"/>
      <c r="Q30" s="238"/>
      <c r="R30" s="238"/>
      <c r="S30" s="238"/>
      <c r="T30" s="239"/>
      <c r="U30" s="34">
        <f>IF(H30="Ja",VLOOKUP(K30,'Ausfüllen_Kalkulationsdaten UR'!$A$9:$D$33,4),0)</f>
        <v>5</v>
      </c>
      <c r="V30" s="34" t="str">
        <f t="shared" si="0"/>
        <v>/</v>
      </c>
      <c r="W30" s="23">
        <f>X30/'Ausfüllen_Kalkulationsdaten UR'!$E$5</f>
        <v>6.160000000000001</v>
      </c>
      <c r="X30" s="27">
        <f t="shared" si="1"/>
        <v>1166.2728000000002</v>
      </c>
      <c r="Y30" s="26" t="str">
        <f>IF(U30=0,"keine Reinigung",VLOOKUP(U30,'Ausfüllen_Kalkulationsdaten UR'!$A$40:$C$50,2,FALSE))</f>
        <v xml:space="preserve">wtl. fünfmal </v>
      </c>
      <c r="Z30" s="84">
        <f>IF(U30=0,"0",VLOOKUP(U30,'Ausfüllen_Kalkulationsdaten UR'!$A$40:$C$50,3,FALSE))</f>
        <v>189.33</v>
      </c>
      <c r="AA30" s="24">
        <f>IF(U30=0,"0",VLOOKUP(K30,'Ausfüllen_Kalkulationsdaten UR'!$A$9:$E$33,5,FALSE))</f>
        <v>0</v>
      </c>
      <c r="AB30" s="71">
        <f>IF(K30="A1",'Ausfüllen_Kalkulationsdaten UR'!$E$10,IF(K30="C1",'Ausfüllen_Kalkulationsdaten UR'!$E$13,0))</f>
        <v>0</v>
      </c>
      <c r="AC30" s="28" t="e">
        <f>ROUND(AF30/'Ausfüllen_Kalkulationsdaten UR'!$E$5,2)</f>
        <v>#DIV/0!</v>
      </c>
      <c r="AD30" s="28" t="e">
        <f t="shared" si="2"/>
        <v>#DIV/0!</v>
      </c>
      <c r="AE30" s="29" t="e">
        <f t="shared" si="3"/>
        <v>#DIV/0!</v>
      </c>
      <c r="AF30" s="29" t="e">
        <f t="shared" si="4"/>
        <v>#DIV/0!</v>
      </c>
      <c r="AG30" s="25">
        <f>IF(K30="D2",'Ausfüllen_Kalkulationsdaten UR'!#REF!,'Ausfüllen_Kalkulationsdaten UR'!$D$36)</f>
        <v>0</v>
      </c>
      <c r="AH30" s="30" t="e">
        <f t="shared" si="5"/>
        <v>#DIV/0!</v>
      </c>
      <c r="AI30" s="30" t="e">
        <f t="shared" si="6"/>
        <v>#DIV/0!</v>
      </c>
      <c r="AJ30" s="30" t="e">
        <f>AH30/'Ausfüllen_Kalkulationsdaten UR'!$E$5</f>
        <v>#DIV/0!</v>
      </c>
    </row>
    <row r="31" spans="1:36" s="14" customFormat="1" x14ac:dyDescent="0.2">
      <c r="A31" s="22">
        <v>20</v>
      </c>
      <c r="B31" s="245" t="s">
        <v>312</v>
      </c>
      <c r="C31" s="245" t="s">
        <v>313</v>
      </c>
      <c r="D31" s="245" t="s">
        <v>313</v>
      </c>
      <c r="E31" s="246" t="s">
        <v>343</v>
      </c>
      <c r="F31" s="247" t="s">
        <v>145</v>
      </c>
      <c r="G31" s="248" t="s">
        <v>344</v>
      </c>
      <c r="H31" s="248" t="s">
        <v>303</v>
      </c>
      <c r="I31" s="249" t="s">
        <v>288</v>
      </c>
      <c r="J31" s="250" t="s">
        <v>289</v>
      </c>
      <c r="K31" s="248" t="s">
        <v>77</v>
      </c>
      <c r="L31" s="248" t="s">
        <v>311</v>
      </c>
      <c r="M31" s="251">
        <v>18.45</v>
      </c>
      <c r="N31" s="236"/>
      <c r="O31" s="236"/>
      <c r="P31" s="237"/>
      <c r="Q31" s="238"/>
      <c r="R31" s="238"/>
      <c r="S31" s="238"/>
      <c r="T31" s="239"/>
      <c r="U31" s="34">
        <f>IF(H31="Ja",VLOOKUP(K31,'Ausfüllen_Kalkulationsdaten UR'!$A$9:$D$33,4),0)</f>
        <v>5</v>
      </c>
      <c r="V31" s="34" t="str">
        <f t="shared" si="0"/>
        <v>/</v>
      </c>
      <c r="W31" s="23">
        <f>X31/'Ausfüllen_Kalkulationsdaten UR'!$E$5</f>
        <v>18.45</v>
      </c>
      <c r="X31" s="27">
        <f t="shared" si="1"/>
        <v>3493.1385</v>
      </c>
      <c r="Y31" s="26" t="str">
        <f>IF(U31=0,"keine Reinigung",VLOOKUP(U31,'Ausfüllen_Kalkulationsdaten UR'!$A$40:$C$50,2,FALSE))</f>
        <v xml:space="preserve">wtl. fünfmal </v>
      </c>
      <c r="Z31" s="84">
        <f>IF(U31=0,"0",VLOOKUP(U31,'Ausfüllen_Kalkulationsdaten UR'!$A$40:$C$50,3,FALSE))</f>
        <v>189.33</v>
      </c>
      <c r="AA31" s="24">
        <f>IF(U31=0,"0",VLOOKUP(K31,'Ausfüllen_Kalkulationsdaten UR'!$A$9:$E$33,5,FALSE))</f>
        <v>0</v>
      </c>
      <c r="AB31" s="71">
        <f>IF(K31="A1",'Ausfüllen_Kalkulationsdaten UR'!$E$10,IF(K31="C1",'Ausfüllen_Kalkulationsdaten UR'!$E$13,0))</f>
        <v>0</v>
      </c>
      <c r="AC31" s="28" t="e">
        <f>ROUND(AF31/'Ausfüllen_Kalkulationsdaten UR'!$E$5,2)</f>
        <v>#DIV/0!</v>
      </c>
      <c r="AD31" s="28" t="e">
        <f t="shared" si="2"/>
        <v>#DIV/0!</v>
      </c>
      <c r="AE31" s="29" t="e">
        <f t="shared" si="3"/>
        <v>#DIV/0!</v>
      </c>
      <c r="AF31" s="29" t="e">
        <f t="shared" si="4"/>
        <v>#DIV/0!</v>
      </c>
      <c r="AG31" s="25">
        <f>IF(K31="D2",'Ausfüllen_Kalkulationsdaten UR'!#REF!,'Ausfüllen_Kalkulationsdaten UR'!$D$36)</f>
        <v>0</v>
      </c>
      <c r="AH31" s="30" t="e">
        <f t="shared" si="5"/>
        <v>#DIV/0!</v>
      </c>
      <c r="AI31" s="30" t="e">
        <f t="shared" si="6"/>
        <v>#DIV/0!</v>
      </c>
      <c r="AJ31" s="30" t="e">
        <f>AH31/'Ausfüllen_Kalkulationsdaten UR'!$E$5</f>
        <v>#DIV/0!</v>
      </c>
    </row>
    <row r="32" spans="1:36" s="14" customFormat="1" x14ac:dyDescent="0.2">
      <c r="A32" s="22">
        <v>21</v>
      </c>
      <c r="B32" s="245" t="s">
        <v>312</v>
      </c>
      <c r="C32" s="245" t="s">
        <v>313</v>
      </c>
      <c r="D32" s="245" t="s">
        <v>313</v>
      </c>
      <c r="E32" s="246" t="s">
        <v>345</v>
      </c>
      <c r="F32" s="247" t="s">
        <v>145</v>
      </c>
      <c r="G32" s="248" t="s">
        <v>346</v>
      </c>
      <c r="H32" s="248" t="s">
        <v>303</v>
      </c>
      <c r="I32" s="249" t="s">
        <v>288</v>
      </c>
      <c r="J32" s="250" t="s">
        <v>289</v>
      </c>
      <c r="K32" s="248" t="s">
        <v>73</v>
      </c>
      <c r="L32" s="248" t="s">
        <v>311</v>
      </c>
      <c r="M32" s="251">
        <v>21.05</v>
      </c>
      <c r="N32" s="236"/>
      <c r="O32" s="236"/>
      <c r="P32" s="237"/>
      <c r="Q32" s="238"/>
      <c r="R32" s="238"/>
      <c r="S32" s="238"/>
      <c r="T32" s="239"/>
      <c r="U32" s="34">
        <f>IF(H32="Ja",VLOOKUP(K32,'Ausfüllen_Kalkulationsdaten UR'!$A$9:$D$33,4),0)</f>
        <v>5</v>
      </c>
      <c r="V32" s="34" t="str">
        <f t="shared" si="0"/>
        <v>/</v>
      </c>
      <c r="W32" s="23">
        <f>X32/'Ausfüllen_Kalkulationsdaten UR'!$E$5</f>
        <v>21.05</v>
      </c>
      <c r="X32" s="27">
        <f t="shared" si="1"/>
        <v>3985.3965000000003</v>
      </c>
      <c r="Y32" s="26" t="str">
        <f>IF(U32=0,"keine Reinigung",VLOOKUP(U32,'Ausfüllen_Kalkulationsdaten UR'!$A$40:$C$50,2,FALSE))</f>
        <v xml:space="preserve">wtl. fünfmal </v>
      </c>
      <c r="Z32" s="84">
        <f>IF(U32=0,"0",VLOOKUP(U32,'Ausfüllen_Kalkulationsdaten UR'!$A$40:$C$50,3,FALSE))</f>
        <v>189.33</v>
      </c>
      <c r="AA32" s="24">
        <f>IF(U32=0,"0",VLOOKUP(K32,'Ausfüllen_Kalkulationsdaten UR'!$A$9:$E$33,5,FALSE))</f>
        <v>0</v>
      </c>
      <c r="AB32" s="71">
        <f>IF(K32="A1",'Ausfüllen_Kalkulationsdaten UR'!$E$10,IF(K32="C1",'Ausfüllen_Kalkulationsdaten UR'!$E$13,0))</f>
        <v>0</v>
      </c>
      <c r="AC32" s="28" t="e">
        <f>ROUND(AF32/'Ausfüllen_Kalkulationsdaten UR'!$E$5,2)</f>
        <v>#DIV/0!</v>
      </c>
      <c r="AD32" s="28" t="e">
        <f t="shared" si="2"/>
        <v>#DIV/0!</v>
      </c>
      <c r="AE32" s="29" t="e">
        <f t="shared" si="3"/>
        <v>#DIV/0!</v>
      </c>
      <c r="AF32" s="29" t="e">
        <f t="shared" si="4"/>
        <v>#DIV/0!</v>
      </c>
      <c r="AG32" s="25">
        <f>IF(K32="D2",'Ausfüllen_Kalkulationsdaten UR'!#REF!,'Ausfüllen_Kalkulationsdaten UR'!$D$36)</f>
        <v>0</v>
      </c>
      <c r="AH32" s="30" t="e">
        <f t="shared" si="5"/>
        <v>#DIV/0!</v>
      </c>
      <c r="AI32" s="30" t="e">
        <f t="shared" si="6"/>
        <v>#DIV/0!</v>
      </c>
      <c r="AJ32" s="30" t="e">
        <f>AH32/'Ausfüllen_Kalkulationsdaten UR'!$E$5</f>
        <v>#DIV/0!</v>
      </c>
    </row>
    <row r="33" spans="1:36" s="14" customFormat="1" x14ac:dyDescent="0.2">
      <c r="A33" s="22">
        <v>22</v>
      </c>
      <c r="B33" s="245" t="s">
        <v>312</v>
      </c>
      <c r="C33" s="245" t="s">
        <v>313</v>
      </c>
      <c r="D33" s="245" t="s">
        <v>313</v>
      </c>
      <c r="E33" s="246" t="s">
        <v>347</v>
      </c>
      <c r="F33" s="247" t="s">
        <v>145</v>
      </c>
      <c r="G33" s="248" t="s">
        <v>348</v>
      </c>
      <c r="H33" s="248" t="s">
        <v>303</v>
      </c>
      <c r="I33" s="249" t="s">
        <v>288</v>
      </c>
      <c r="J33" s="250" t="s">
        <v>289</v>
      </c>
      <c r="K33" s="248" t="s">
        <v>71</v>
      </c>
      <c r="L33" s="248" t="s">
        <v>336</v>
      </c>
      <c r="M33" s="251">
        <v>13.01</v>
      </c>
      <c r="N33" s="236"/>
      <c r="O33" s="236"/>
      <c r="P33" s="237"/>
      <c r="Q33" s="238"/>
      <c r="R33" s="238"/>
      <c r="S33" s="238"/>
      <c r="T33" s="239"/>
      <c r="U33" s="34">
        <f>IF(H33="Ja",VLOOKUP(K33,'Ausfüllen_Kalkulationsdaten UR'!$A$9:$D$33,4),0)</f>
        <v>5</v>
      </c>
      <c r="V33" s="34" t="str">
        <f t="shared" si="0"/>
        <v>/</v>
      </c>
      <c r="W33" s="23">
        <f>X33/'Ausfüllen_Kalkulationsdaten UR'!$E$5</f>
        <v>13.01</v>
      </c>
      <c r="X33" s="27">
        <f t="shared" si="1"/>
        <v>2463.1833000000001</v>
      </c>
      <c r="Y33" s="26" t="str">
        <f>IF(U33=0,"keine Reinigung",VLOOKUP(U33,'Ausfüllen_Kalkulationsdaten UR'!$A$40:$C$50,2,FALSE))</f>
        <v xml:space="preserve">wtl. fünfmal </v>
      </c>
      <c r="Z33" s="84">
        <f>IF(U33=0,"0",VLOOKUP(U33,'Ausfüllen_Kalkulationsdaten UR'!$A$40:$C$50,3,FALSE))</f>
        <v>189.33</v>
      </c>
      <c r="AA33" s="24">
        <f>IF(U33=0,"0",VLOOKUP(K33,'Ausfüllen_Kalkulationsdaten UR'!$A$9:$E$33,5,FALSE))</f>
        <v>0</v>
      </c>
      <c r="AB33" s="71">
        <f>IF(K33="A1",'Ausfüllen_Kalkulationsdaten UR'!$E$10,IF(K33="C1",'Ausfüllen_Kalkulationsdaten UR'!$E$13,0))</f>
        <v>0</v>
      </c>
      <c r="AC33" s="28" t="e">
        <f>ROUND(AF33/'Ausfüllen_Kalkulationsdaten UR'!$E$5,2)</f>
        <v>#DIV/0!</v>
      </c>
      <c r="AD33" s="28" t="e">
        <f t="shared" si="2"/>
        <v>#DIV/0!</v>
      </c>
      <c r="AE33" s="29" t="e">
        <f t="shared" si="3"/>
        <v>#DIV/0!</v>
      </c>
      <c r="AF33" s="29" t="e">
        <f t="shared" si="4"/>
        <v>#DIV/0!</v>
      </c>
      <c r="AG33" s="25">
        <f>IF(K33="D2",'Ausfüllen_Kalkulationsdaten UR'!#REF!,'Ausfüllen_Kalkulationsdaten UR'!$D$36)</f>
        <v>0</v>
      </c>
      <c r="AH33" s="30" t="e">
        <f t="shared" si="5"/>
        <v>#DIV/0!</v>
      </c>
      <c r="AI33" s="30" t="e">
        <f t="shared" si="6"/>
        <v>#DIV/0!</v>
      </c>
      <c r="AJ33" s="30" t="e">
        <f>AH33/'Ausfüllen_Kalkulationsdaten UR'!$E$5</f>
        <v>#DIV/0!</v>
      </c>
    </row>
    <row r="34" spans="1:36" s="14" customFormat="1" x14ac:dyDescent="0.2">
      <c r="A34" s="22">
        <v>23</v>
      </c>
      <c r="B34" s="245" t="s">
        <v>312</v>
      </c>
      <c r="C34" s="245" t="s">
        <v>313</v>
      </c>
      <c r="D34" s="245" t="s">
        <v>313</v>
      </c>
      <c r="E34" s="246" t="s">
        <v>349</v>
      </c>
      <c r="F34" s="247" t="s">
        <v>145</v>
      </c>
      <c r="G34" s="248" t="s">
        <v>350</v>
      </c>
      <c r="H34" s="248" t="s">
        <v>303</v>
      </c>
      <c r="I34" s="249" t="s">
        <v>288</v>
      </c>
      <c r="J34" s="250" t="s">
        <v>289</v>
      </c>
      <c r="K34" s="248" t="s">
        <v>71</v>
      </c>
      <c r="L34" s="248" t="s">
        <v>336</v>
      </c>
      <c r="M34" s="251">
        <v>6.16</v>
      </c>
      <c r="N34" s="236"/>
      <c r="O34" s="236"/>
      <c r="P34" s="237"/>
      <c r="Q34" s="238"/>
      <c r="R34" s="238"/>
      <c r="S34" s="238"/>
      <c r="T34" s="239"/>
      <c r="U34" s="34">
        <f>IF(H34="Ja",VLOOKUP(K34,'Ausfüllen_Kalkulationsdaten UR'!$A$9:$D$33,4),0)</f>
        <v>5</v>
      </c>
      <c r="V34" s="34" t="str">
        <f t="shared" si="0"/>
        <v>/</v>
      </c>
      <c r="W34" s="23">
        <f>X34/'Ausfüllen_Kalkulationsdaten UR'!$E$5</f>
        <v>6.160000000000001</v>
      </c>
      <c r="X34" s="27">
        <f t="shared" si="1"/>
        <v>1166.2728000000002</v>
      </c>
      <c r="Y34" s="26" t="str">
        <f>IF(U34=0,"keine Reinigung",VLOOKUP(U34,'Ausfüllen_Kalkulationsdaten UR'!$A$40:$C$50,2,FALSE))</f>
        <v xml:space="preserve">wtl. fünfmal </v>
      </c>
      <c r="Z34" s="84">
        <f>IF(U34=0,"0",VLOOKUP(U34,'Ausfüllen_Kalkulationsdaten UR'!$A$40:$C$50,3,FALSE))</f>
        <v>189.33</v>
      </c>
      <c r="AA34" s="24">
        <f>IF(U34=0,"0",VLOOKUP(K34,'Ausfüllen_Kalkulationsdaten UR'!$A$9:$E$33,5,FALSE))</f>
        <v>0</v>
      </c>
      <c r="AB34" s="71">
        <f>IF(K34="A1",'Ausfüllen_Kalkulationsdaten UR'!$E$10,IF(K34="C1",'Ausfüllen_Kalkulationsdaten UR'!$E$13,0))</f>
        <v>0</v>
      </c>
      <c r="AC34" s="28" t="e">
        <f>ROUND(AF34/'Ausfüllen_Kalkulationsdaten UR'!$E$5,2)</f>
        <v>#DIV/0!</v>
      </c>
      <c r="AD34" s="28" t="e">
        <f t="shared" si="2"/>
        <v>#DIV/0!</v>
      </c>
      <c r="AE34" s="29" t="e">
        <f t="shared" si="3"/>
        <v>#DIV/0!</v>
      </c>
      <c r="AF34" s="29" t="e">
        <f t="shared" si="4"/>
        <v>#DIV/0!</v>
      </c>
      <c r="AG34" s="25">
        <f>IF(K34="D2",'Ausfüllen_Kalkulationsdaten UR'!#REF!,'Ausfüllen_Kalkulationsdaten UR'!$D$36)</f>
        <v>0</v>
      </c>
      <c r="AH34" s="30" t="e">
        <f t="shared" si="5"/>
        <v>#DIV/0!</v>
      </c>
      <c r="AI34" s="30" t="e">
        <f t="shared" si="6"/>
        <v>#DIV/0!</v>
      </c>
      <c r="AJ34" s="30" t="e">
        <f>AH34/'Ausfüllen_Kalkulationsdaten UR'!$E$5</f>
        <v>#DIV/0!</v>
      </c>
    </row>
    <row r="35" spans="1:36" s="14" customFormat="1" x14ac:dyDescent="0.2">
      <c r="A35" s="22">
        <v>24</v>
      </c>
      <c r="B35" s="245" t="s">
        <v>312</v>
      </c>
      <c r="C35" s="245" t="s">
        <v>313</v>
      </c>
      <c r="D35" s="245" t="s">
        <v>313</v>
      </c>
      <c r="E35" s="246" t="s">
        <v>351</v>
      </c>
      <c r="F35" s="247" t="s">
        <v>145</v>
      </c>
      <c r="G35" s="248" t="s">
        <v>352</v>
      </c>
      <c r="H35" s="248" t="s">
        <v>303</v>
      </c>
      <c r="I35" s="249" t="s">
        <v>288</v>
      </c>
      <c r="J35" s="250" t="s">
        <v>289</v>
      </c>
      <c r="K35" s="248" t="s">
        <v>73</v>
      </c>
      <c r="L35" s="248" t="s">
        <v>311</v>
      </c>
      <c r="M35" s="251">
        <v>9.08</v>
      </c>
      <c r="N35" s="236"/>
      <c r="O35" s="236"/>
      <c r="P35" s="237"/>
      <c r="Q35" s="238"/>
      <c r="R35" s="238"/>
      <c r="S35" s="238"/>
      <c r="T35" s="239"/>
      <c r="U35" s="34">
        <f>IF(H35="Ja",VLOOKUP(K35,'Ausfüllen_Kalkulationsdaten UR'!$A$9:$D$33,4),0)</f>
        <v>5</v>
      </c>
      <c r="V35" s="34" t="str">
        <f t="shared" si="0"/>
        <v>/</v>
      </c>
      <c r="W35" s="23">
        <f>X35/'Ausfüllen_Kalkulationsdaten UR'!$E$5</f>
        <v>9.08</v>
      </c>
      <c r="X35" s="27">
        <f t="shared" si="1"/>
        <v>1719.1164000000001</v>
      </c>
      <c r="Y35" s="26" t="str">
        <f>IF(U35=0,"keine Reinigung",VLOOKUP(U35,'Ausfüllen_Kalkulationsdaten UR'!$A$40:$C$50,2,FALSE))</f>
        <v xml:space="preserve">wtl. fünfmal </v>
      </c>
      <c r="Z35" s="84">
        <f>IF(U35=0,"0",VLOOKUP(U35,'Ausfüllen_Kalkulationsdaten UR'!$A$40:$C$50,3,FALSE))</f>
        <v>189.33</v>
      </c>
      <c r="AA35" s="24">
        <f>IF(U35=0,"0",VLOOKUP(K35,'Ausfüllen_Kalkulationsdaten UR'!$A$9:$E$33,5,FALSE))</f>
        <v>0</v>
      </c>
      <c r="AB35" s="71">
        <f>IF(K35="A1",'Ausfüllen_Kalkulationsdaten UR'!$E$10,IF(K35="C1",'Ausfüllen_Kalkulationsdaten UR'!$E$13,0))</f>
        <v>0</v>
      </c>
      <c r="AC35" s="28" t="e">
        <f>ROUND(AF35/'Ausfüllen_Kalkulationsdaten UR'!$E$5,2)</f>
        <v>#DIV/0!</v>
      </c>
      <c r="AD35" s="28" t="e">
        <f t="shared" si="2"/>
        <v>#DIV/0!</v>
      </c>
      <c r="AE35" s="29" t="e">
        <f t="shared" si="3"/>
        <v>#DIV/0!</v>
      </c>
      <c r="AF35" s="29" t="e">
        <f t="shared" si="4"/>
        <v>#DIV/0!</v>
      </c>
      <c r="AG35" s="25">
        <f>IF(K35="D2",'Ausfüllen_Kalkulationsdaten UR'!#REF!,'Ausfüllen_Kalkulationsdaten UR'!$D$36)</f>
        <v>0</v>
      </c>
      <c r="AH35" s="30" t="e">
        <f t="shared" si="5"/>
        <v>#DIV/0!</v>
      </c>
      <c r="AI35" s="30" t="e">
        <f t="shared" si="6"/>
        <v>#DIV/0!</v>
      </c>
      <c r="AJ35" s="30" t="e">
        <f>AH35/'Ausfüllen_Kalkulationsdaten UR'!$E$5</f>
        <v>#DIV/0!</v>
      </c>
    </row>
    <row r="36" spans="1:36" s="14" customFormat="1" x14ac:dyDescent="0.2">
      <c r="A36" s="22">
        <v>25</v>
      </c>
      <c r="B36" s="245" t="s">
        <v>312</v>
      </c>
      <c r="C36" s="245" t="s">
        <v>313</v>
      </c>
      <c r="D36" s="245" t="s">
        <v>313</v>
      </c>
      <c r="E36" s="246" t="s">
        <v>353</v>
      </c>
      <c r="F36" s="247" t="s">
        <v>145</v>
      </c>
      <c r="G36" s="248" t="s">
        <v>354</v>
      </c>
      <c r="H36" s="248" t="s">
        <v>303</v>
      </c>
      <c r="I36" s="249" t="s">
        <v>288</v>
      </c>
      <c r="J36" s="250" t="s">
        <v>289</v>
      </c>
      <c r="K36" s="248" t="s">
        <v>71</v>
      </c>
      <c r="L36" s="248" t="s">
        <v>336</v>
      </c>
      <c r="M36" s="251">
        <v>7.08</v>
      </c>
      <c r="N36" s="236"/>
      <c r="O36" s="236"/>
      <c r="P36" s="237"/>
      <c r="Q36" s="238"/>
      <c r="R36" s="238"/>
      <c r="S36" s="238"/>
      <c r="T36" s="239"/>
      <c r="U36" s="34">
        <f>IF(H36="Ja",VLOOKUP(K36,'Ausfüllen_Kalkulationsdaten UR'!$A$9:$D$33,4),0)</f>
        <v>5</v>
      </c>
      <c r="V36" s="34" t="str">
        <f t="shared" si="0"/>
        <v>/</v>
      </c>
      <c r="W36" s="23">
        <f>X36/'Ausfüllen_Kalkulationsdaten UR'!$E$5</f>
        <v>7.08</v>
      </c>
      <c r="X36" s="27">
        <f t="shared" si="1"/>
        <v>1340.4564</v>
      </c>
      <c r="Y36" s="26" t="str">
        <f>IF(U36=0,"keine Reinigung",VLOOKUP(U36,'Ausfüllen_Kalkulationsdaten UR'!$A$40:$C$50,2,FALSE))</f>
        <v xml:space="preserve">wtl. fünfmal </v>
      </c>
      <c r="Z36" s="84">
        <f>IF(U36=0,"0",VLOOKUP(U36,'Ausfüllen_Kalkulationsdaten UR'!$A$40:$C$50,3,FALSE))</f>
        <v>189.33</v>
      </c>
      <c r="AA36" s="24">
        <f>IF(U36=0,"0",VLOOKUP(K36,'Ausfüllen_Kalkulationsdaten UR'!$A$9:$E$33,5,FALSE))</f>
        <v>0</v>
      </c>
      <c r="AB36" s="71">
        <f>IF(K36="A1",'Ausfüllen_Kalkulationsdaten UR'!$E$10,IF(K36="C1",'Ausfüllen_Kalkulationsdaten UR'!$E$13,0))</f>
        <v>0</v>
      </c>
      <c r="AC36" s="28" t="e">
        <f>ROUND(AF36/'Ausfüllen_Kalkulationsdaten UR'!$E$5,2)</f>
        <v>#DIV/0!</v>
      </c>
      <c r="AD36" s="28" t="e">
        <f t="shared" si="2"/>
        <v>#DIV/0!</v>
      </c>
      <c r="AE36" s="29" t="e">
        <f t="shared" si="3"/>
        <v>#DIV/0!</v>
      </c>
      <c r="AF36" s="29" t="e">
        <f t="shared" si="4"/>
        <v>#DIV/0!</v>
      </c>
      <c r="AG36" s="25">
        <f>IF(K36="D2",'Ausfüllen_Kalkulationsdaten UR'!#REF!,'Ausfüllen_Kalkulationsdaten UR'!$D$36)</f>
        <v>0</v>
      </c>
      <c r="AH36" s="30" t="e">
        <f t="shared" si="5"/>
        <v>#DIV/0!</v>
      </c>
      <c r="AI36" s="30" t="e">
        <f t="shared" si="6"/>
        <v>#DIV/0!</v>
      </c>
      <c r="AJ36" s="30" t="e">
        <f>AH36/'Ausfüllen_Kalkulationsdaten UR'!$E$5</f>
        <v>#DIV/0!</v>
      </c>
    </row>
    <row r="37" spans="1:36" s="14" customFormat="1" x14ac:dyDescent="0.2">
      <c r="A37" s="22">
        <v>26</v>
      </c>
      <c r="B37" s="245" t="s">
        <v>312</v>
      </c>
      <c r="C37" s="245" t="s">
        <v>313</v>
      </c>
      <c r="D37" s="245" t="s">
        <v>313</v>
      </c>
      <c r="E37" s="246" t="s">
        <v>355</v>
      </c>
      <c r="F37" s="247" t="s">
        <v>145</v>
      </c>
      <c r="G37" s="248" t="s">
        <v>313</v>
      </c>
      <c r="H37" s="248" t="s">
        <v>303</v>
      </c>
      <c r="I37" s="249" t="s">
        <v>288</v>
      </c>
      <c r="J37" s="250" t="s">
        <v>289</v>
      </c>
      <c r="K37" s="248" t="s">
        <v>82</v>
      </c>
      <c r="L37" s="248" t="s">
        <v>356</v>
      </c>
      <c r="M37" s="251">
        <v>410.51</v>
      </c>
      <c r="N37" s="236"/>
      <c r="O37" s="236"/>
      <c r="P37" s="237"/>
      <c r="Q37" s="238"/>
      <c r="R37" s="238"/>
      <c r="S37" s="238"/>
      <c r="T37" s="239"/>
      <c r="U37" s="34">
        <f>IF(H37="Ja",VLOOKUP(K37,'Ausfüllen_Kalkulationsdaten UR'!$A$9:$D$33,4),0)</f>
        <v>5</v>
      </c>
      <c r="V37" s="34" t="str">
        <f t="shared" si="0"/>
        <v>/</v>
      </c>
      <c r="W37" s="23">
        <f>X37/'Ausfüllen_Kalkulationsdaten UR'!$E$5</f>
        <v>410.51</v>
      </c>
      <c r="X37" s="27">
        <f t="shared" si="1"/>
        <v>77721.858300000007</v>
      </c>
      <c r="Y37" s="26" t="str">
        <f>IF(U37=0,"keine Reinigung",VLOOKUP(U37,'Ausfüllen_Kalkulationsdaten UR'!$A$40:$C$50,2,FALSE))</f>
        <v xml:space="preserve">wtl. fünfmal </v>
      </c>
      <c r="Z37" s="84">
        <f>IF(U37=0,"0",VLOOKUP(U37,'Ausfüllen_Kalkulationsdaten UR'!$A$40:$C$50,3,FALSE))</f>
        <v>189.33</v>
      </c>
      <c r="AA37" s="24">
        <f>IF(U37=0,"0",VLOOKUP(K37,'Ausfüllen_Kalkulationsdaten UR'!$A$9:$E$33,5,FALSE))</f>
        <v>0</v>
      </c>
      <c r="AB37" s="71">
        <f>IF(K37="A1",'Ausfüllen_Kalkulationsdaten UR'!$E$10,IF(K37="C1",'Ausfüllen_Kalkulationsdaten UR'!$E$13,0))</f>
        <v>0</v>
      </c>
      <c r="AC37" s="28" t="e">
        <f>ROUND(AF37/'Ausfüllen_Kalkulationsdaten UR'!$E$5,2)</f>
        <v>#DIV/0!</v>
      </c>
      <c r="AD37" s="28" t="e">
        <f t="shared" si="2"/>
        <v>#DIV/0!</v>
      </c>
      <c r="AE37" s="29" t="e">
        <f t="shared" si="3"/>
        <v>#DIV/0!</v>
      </c>
      <c r="AF37" s="29" t="e">
        <f t="shared" si="4"/>
        <v>#DIV/0!</v>
      </c>
      <c r="AG37" s="25">
        <f>IF(K37="D2",'Ausfüllen_Kalkulationsdaten UR'!#REF!,'Ausfüllen_Kalkulationsdaten UR'!$D$36)</f>
        <v>0</v>
      </c>
      <c r="AH37" s="30" t="e">
        <f t="shared" si="5"/>
        <v>#DIV/0!</v>
      </c>
      <c r="AI37" s="30" t="e">
        <f t="shared" si="6"/>
        <v>#DIV/0!</v>
      </c>
      <c r="AJ37" s="30" t="e">
        <f>AH37/'Ausfüllen_Kalkulationsdaten UR'!$E$5</f>
        <v>#DIV/0!</v>
      </c>
    </row>
    <row r="38" spans="1:36" s="14" customFormat="1" x14ac:dyDescent="0.2">
      <c r="A38" s="22">
        <v>27</v>
      </c>
      <c r="B38" s="245" t="s">
        <v>312</v>
      </c>
      <c r="C38" s="245" t="s">
        <v>313</v>
      </c>
      <c r="D38" s="245" t="s">
        <v>313</v>
      </c>
      <c r="E38" s="246" t="s">
        <v>357</v>
      </c>
      <c r="F38" s="247" t="s">
        <v>145</v>
      </c>
      <c r="G38" s="248" t="s">
        <v>358</v>
      </c>
      <c r="H38" s="248" t="s">
        <v>303</v>
      </c>
      <c r="I38" s="249" t="s">
        <v>288</v>
      </c>
      <c r="J38" s="250" t="s">
        <v>289</v>
      </c>
      <c r="K38" s="248" t="s">
        <v>14</v>
      </c>
      <c r="L38" s="248" t="s">
        <v>356</v>
      </c>
      <c r="M38" s="251">
        <v>50.05</v>
      </c>
      <c r="N38" s="236"/>
      <c r="O38" s="236"/>
      <c r="P38" s="237"/>
      <c r="Q38" s="238"/>
      <c r="R38" s="238"/>
      <c r="S38" s="238"/>
      <c r="T38" s="239"/>
      <c r="U38" s="34">
        <f>IF(H38="Ja",VLOOKUP(K38,'Ausfüllen_Kalkulationsdaten UR'!$A$9:$D$33,4),0)</f>
        <v>0.25</v>
      </c>
      <c r="V38" s="34" t="str">
        <f t="shared" si="0"/>
        <v>/</v>
      </c>
      <c r="W38" s="23">
        <f>X38/'Ausfüllen_Kalkulationsdaten UR'!$E$5</f>
        <v>2.9078857022130666</v>
      </c>
      <c r="X38" s="27">
        <f t="shared" si="1"/>
        <v>550.54999999999995</v>
      </c>
      <c r="Y38" s="26" t="str">
        <f>IF(U38=0,"keine Reinigung",VLOOKUP(U38,'Ausfüllen_Kalkulationsdaten UR'!$A$40:$C$50,2,FALSE))</f>
        <v>mtl. einmal</v>
      </c>
      <c r="Z38" s="84">
        <f>IF(U38=0,"0",VLOOKUP(U38,'Ausfüllen_Kalkulationsdaten UR'!$A$40:$C$50,3,FALSE))</f>
        <v>11</v>
      </c>
      <c r="AA38" s="24">
        <f>IF(U38=0,"0",VLOOKUP(K38,'Ausfüllen_Kalkulationsdaten UR'!$A$9:$E$33,5,FALSE))</f>
        <v>0</v>
      </c>
      <c r="AB38" s="71">
        <f>IF(K38="A1",'Ausfüllen_Kalkulationsdaten UR'!$E$10,IF(K38="C1",'Ausfüllen_Kalkulationsdaten UR'!$E$13,0))</f>
        <v>0</v>
      </c>
      <c r="AC38" s="28" t="e">
        <f>ROUND(AF38/'Ausfüllen_Kalkulationsdaten UR'!$E$5,2)</f>
        <v>#DIV/0!</v>
      </c>
      <c r="AD38" s="28" t="e">
        <f t="shared" si="2"/>
        <v>#DIV/0!</v>
      </c>
      <c r="AE38" s="29" t="e">
        <f t="shared" si="3"/>
        <v>#DIV/0!</v>
      </c>
      <c r="AF38" s="29" t="e">
        <f t="shared" si="4"/>
        <v>#DIV/0!</v>
      </c>
      <c r="AG38" s="25">
        <f>IF(K38="D2",'Ausfüllen_Kalkulationsdaten UR'!#REF!,'Ausfüllen_Kalkulationsdaten UR'!$D$36)</f>
        <v>0</v>
      </c>
      <c r="AH38" s="30" t="e">
        <f t="shared" si="5"/>
        <v>#DIV/0!</v>
      </c>
      <c r="AI38" s="30" t="e">
        <f t="shared" si="6"/>
        <v>#DIV/0!</v>
      </c>
      <c r="AJ38" s="30" t="e">
        <f>AH38/'Ausfüllen_Kalkulationsdaten UR'!$E$5</f>
        <v>#DIV/0!</v>
      </c>
    </row>
    <row r="39" spans="1:36" s="14" customFormat="1" x14ac:dyDescent="0.2">
      <c r="A39" s="22">
        <v>28</v>
      </c>
      <c r="B39" s="245" t="s">
        <v>359</v>
      </c>
      <c r="C39" s="245" t="s">
        <v>313</v>
      </c>
      <c r="D39" s="245" t="s">
        <v>313</v>
      </c>
      <c r="E39" s="246" t="s">
        <v>360</v>
      </c>
      <c r="F39" s="247" t="s">
        <v>145</v>
      </c>
      <c r="G39" s="248" t="s">
        <v>361</v>
      </c>
      <c r="H39" s="248" t="s">
        <v>303</v>
      </c>
      <c r="I39" s="249" t="s">
        <v>288</v>
      </c>
      <c r="J39" s="250" t="s">
        <v>289</v>
      </c>
      <c r="K39" s="248" t="s">
        <v>85</v>
      </c>
      <c r="L39" s="248" t="s">
        <v>298</v>
      </c>
      <c r="M39" s="251">
        <v>181.82</v>
      </c>
      <c r="N39" s="236"/>
      <c r="O39" s="236"/>
      <c r="P39" s="237"/>
      <c r="Q39" s="238"/>
      <c r="R39" s="238"/>
      <c r="S39" s="238"/>
      <c r="T39" s="239"/>
      <c r="U39" s="34">
        <f>IF(H39="Ja",VLOOKUP(K39,'Ausfüllen_Kalkulationsdaten UR'!$A$9:$D$33,4),0)</f>
        <v>0.04</v>
      </c>
      <c r="V39" s="34" t="str">
        <f t="shared" si="0"/>
        <v>/</v>
      </c>
      <c r="W39" s="23">
        <f>X39/'Ausfüllen_Kalkulationsdaten UR'!$E$5</f>
        <v>1.9206676173876298</v>
      </c>
      <c r="X39" s="27">
        <f t="shared" si="1"/>
        <v>363.64</v>
      </c>
      <c r="Y39" s="26" t="str">
        <f>IF(U39=0,"keine Reinigung",VLOOKUP(U39,'Ausfüllen_Kalkulationsdaten UR'!$A$40:$C$50,2,FALSE))</f>
        <v>jrl. zweimal</v>
      </c>
      <c r="Z39" s="84">
        <f>IF(U39=0,"0",VLOOKUP(U39,'Ausfüllen_Kalkulationsdaten UR'!$A$40:$C$50,3,FALSE))</f>
        <v>2</v>
      </c>
      <c r="AA39" s="24">
        <f>IF(U39=0,"0",VLOOKUP(K39,'Ausfüllen_Kalkulationsdaten UR'!$A$9:$E$33,5,FALSE))</f>
        <v>0</v>
      </c>
      <c r="AB39" s="71">
        <f>IF(K39="A1",'Ausfüllen_Kalkulationsdaten UR'!$E$10,IF(K39="C1",'Ausfüllen_Kalkulationsdaten UR'!$E$13,0))</f>
        <v>0</v>
      </c>
      <c r="AC39" s="28" t="e">
        <f>ROUND(AF39/'Ausfüllen_Kalkulationsdaten UR'!$E$5,2)</f>
        <v>#DIV/0!</v>
      </c>
      <c r="AD39" s="28" t="e">
        <f t="shared" si="2"/>
        <v>#DIV/0!</v>
      </c>
      <c r="AE39" s="29" t="e">
        <f t="shared" si="3"/>
        <v>#DIV/0!</v>
      </c>
      <c r="AF39" s="29" t="e">
        <f t="shared" si="4"/>
        <v>#DIV/0!</v>
      </c>
      <c r="AG39" s="25">
        <f>IF(K39="D2",'Ausfüllen_Kalkulationsdaten UR'!#REF!,'Ausfüllen_Kalkulationsdaten UR'!$D$36)</f>
        <v>0</v>
      </c>
      <c r="AH39" s="30" t="e">
        <f t="shared" si="5"/>
        <v>#DIV/0!</v>
      </c>
      <c r="AI39" s="30" t="e">
        <f t="shared" si="6"/>
        <v>#DIV/0!</v>
      </c>
      <c r="AJ39" s="30" t="e">
        <f>AH39/'Ausfüllen_Kalkulationsdaten UR'!$E$5</f>
        <v>#DIV/0!</v>
      </c>
    </row>
    <row r="40" spans="1:36" s="14" customFormat="1" x14ac:dyDescent="0.2">
      <c r="A40" s="22">
        <v>29</v>
      </c>
      <c r="B40" s="245" t="s">
        <v>359</v>
      </c>
      <c r="C40" s="245" t="s">
        <v>313</v>
      </c>
      <c r="D40" s="245" t="s">
        <v>313</v>
      </c>
      <c r="E40" s="246" t="s">
        <v>362</v>
      </c>
      <c r="F40" s="247" t="s">
        <v>145</v>
      </c>
      <c r="G40" s="248" t="s">
        <v>363</v>
      </c>
      <c r="H40" s="248" t="s">
        <v>303</v>
      </c>
      <c r="I40" s="249" t="s">
        <v>288</v>
      </c>
      <c r="J40" s="250" t="s">
        <v>289</v>
      </c>
      <c r="K40" s="248" t="s">
        <v>85</v>
      </c>
      <c r="L40" s="248" t="s">
        <v>364</v>
      </c>
      <c r="M40" s="251">
        <v>14.84</v>
      </c>
      <c r="N40" s="236"/>
      <c r="O40" s="236"/>
      <c r="P40" s="237"/>
      <c r="Q40" s="238"/>
      <c r="R40" s="238"/>
      <c r="S40" s="238"/>
      <c r="T40" s="239"/>
      <c r="U40" s="34">
        <f>IF(H40="Ja",VLOOKUP(K40,'Ausfüllen_Kalkulationsdaten UR'!$A$9:$D$33,4),0)</f>
        <v>0.04</v>
      </c>
      <c r="V40" s="34" t="str">
        <f t="shared" si="0"/>
        <v>/</v>
      </c>
      <c r="W40" s="23">
        <f>X40/'Ausfüllen_Kalkulationsdaten UR'!$E$5</f>
        <v>0.15676332329794537</v>
      </c>
      <c r="X40" s="27">
        <f t="shared" si="1"/>
        <v>29.68</v>
      </c>
      <c r="Y40" s="26" t="str">
        <f>IF(U40=0,"keine Reinigung",VLOOKUP(U40,'Ausfüllen_Kalkulationsdaten UR'!$A$40:$C$50,2,FALSE))</f>
        <v>jrl. zweimal</v>
      </c>
      <c r="Z40" s="84">
        <f>IF(U40=0,"0",VLOOKUP(U40,'Ausfüllen_Kalkulationsdaten UR'!$A$40:$C$50,3,FALSE))</f>
        <v>2</v>
      </c>
      <c r="AA40" s="24">
        <f>IF(U40=0,"0",VLOOKUP(K40,'Ausfüllen_Kalkulationsdaten UR'!$A$9:$E$33,5,FALSE))</f>
        <v>0</v>
      </c>
      <c r="AB40" s="71">
        <f>IF(K40="A1",'Ausfüllen_Kalkulationsdaten UR'!$E$10,IF(K40="C1",'Ausfüllen_Kalkulationsdaten UR'!$E$13,0))</f>
        <v>0</v>
      </c>
      <c r="AC40" s="28" t="e">
        <f>ROUND(AF40/'Ausfüllen_Kalkulationsdaten UR'!$E$5,2)</f>
        <v>#DIV/0!</v>
      </c>
      <c r="AD40" s="28" t="e">
        <f t="shared" si="2"/>
        <v>#DIV/0!</v>
      </c>
      <c r="AE40" s="29" t="e">
        <f t="shared" si="3"/>
        <v>#DIV/0!</v>
      </c>
      <c r="AF40" s="29" t="e">
        <f t="shared" si="4"/>
        <v>#DIV/0!</v>
      </c>
      <c r="AG40" s="25">
        <f>IF(K40="D2",'Ausfüllen_Kalkulationsdaten UR'!#REF!,'Ausfüllen_Kalkulationsdaten UR'!$D$36)</f>
        <v>0</v>
      </c>
      <c r="AH40" s="30" t="e">
        <f t="shared" si="5"/>
        <v>#DIV/0!</v>
      </c>
      <c r="AI40" s="30" t="e">
        <f t="shared" si="6"/>
        <v>#DIV/0!</v>
      </c>
      <c r="AJ40" s="30" t="e">
        <f>AH40/'Ausfüllen_Kalkulationsdaten UR'!$E$5</f>
        <v>#DIV/0!</v>
      </c>
    </row>
    <row r="41" spans="1:36" s="14" customFormat="1" x14ac:dyDescent="0.2">
      <c r="A41" s="22">
        <v>30</v>
      </c>
      <c r="B41" s="245" t="s">
        <v>312</v>
      </c>
      <c r="C41" s="245" t="s">
        <v>316</v>
      </c>
      <c r="D41" s="245" t="s">
        <v>365</v>
      </c>
      <c r="E41" s="246" t="s">
        <v>366</v>
      </c>
      <c r="F41" s="247" t="s">
        <v>145</v>
      </c>
      <c r="G41" s="248" t="s">
        <v>367</v>
      </c>
      <c r="H41" s="248" t="s">
        <v>303</v>
      </c>
      <c r="I41" s="249" t="s">
        <v>288</v>
      </c>
      <c r="J41" s="250" t="s">
        <v>316</v>
      </c>
      <c r="K41" s="248" t="s">
        <v>52</v>
      </c>
      <c r="L41" s="248"/>
      <c r="M41" s="251">
        <v>18.149999999999999</v>
      </c>
      <c r="N41" s="236"/>
      <c r="O41" s="236"/>
      <c r="P41" s="237"/>
      <c r="Q41" s="238"/>
      <c r="R41" s="238"/>
      <c r="S41" s="238"/>
      <c r="T41" s="239"/>
      <c r="U41" s="34">
        <f>IF(H41="Ja",VLOOKUP(K41,'Ausfüllen_Kalkulationsdaten UR'!$A$9:$D$33,4),0)</f>
        <v>5</v>
      </c>
      <c r="V41" s="34" t="str">
        <f t="shared" si="0"/>
        <v>/</v>
      </c>
      <c r="W41" s="23">
        <f>X41/'Ausfüllen_Kalkulationsdaten UR'!$E$5</f>
        <v>18.149999999999999</v>
      </c>
      <c r="X41" s="27">
        <f t="shared" si="1"/>
        <v>3436.3395</v>
      </c>
      <c r="Y41" s="26" t="str">
        <f>IF(U41=0,"keine Reinigung",VLOOKUP(U41,'Ausfüllen_Kalkulationsdaten UR'!$A$40:$C$50,2,FALSE))</f>
        <v xml:space="preserve">wtl. fünfmal </v>
      </c>
      <c r="Z41" s="84">
        <f>IF(U41=0,"0",VLOOKUP(U41,'Ausfüllen_Kalkulationsdaten UR'!$A$40:$C$50,3,FALSE))</f>
        <v>189.33</v>
      </c>
      <c r="AA41" s="24">
        <f>IF(U41=0,"0",VLOOKUP(K41,'Ausfüllen_Kalkulationsdaten UR'!$A$9:$E$33,5,FALSE))</f>
        <v>0</v>
      </c>
      <c r="AB41" s="71">
        <f>IF(K41="A1",'Ausfüllen_Kalkulationsdaten UR'!$E$10,IF(K41="C1",'Ausfüllen_Kalkulationsdaten UR'!$E$13,0))</f>
        <v>0</v>
      </c>
      <c r="AC41" s="28" t="e">
        <f>ROUND(AF41/'Ausfüllen_Kalkulationsdaten UR'!$E$5,2)</f>
        <v>#DIV/0!</v>
      </c>
      <c r="AD41" s="28" t="e">
        <f t="shared" si="2"/>
        <v>#DIV/0!</v>
      </c>
      <c r="AE41" s="29" t="e">
        <f t="shared" si="3"/>
        <v>#DIV/0!</v>
      </c>
      <c r="AF41" s="29" t="e">
        <f t="shared" si="4"/>
        <v>#DIV/0!</v>
      </c>
      <c r="AG41" s="25">
        <f>IF(K41="D2",'Ausfüllen_Kalkulationsdaten UR'!#REF!,'Ausfüllen_Kalkulationsdaten UR'!$D$36)</f>
        <v>0</v>
      </c>
      <c r="AH41" s="30" t="e">
        <f t="shared" si="5"/>
        <v>#DIV/0!</v>
      </c>
      <c r="AI41" s="30" t="e">
        <f t="shared" si="6"/>
        <v>#DIV/0!</v>
      </c>
      <c r="AJ41" s="30" t="e">
        <f>AH41/'Ausfüllen_Kalkulationsdaten UR'!$E$5</f>
        <v>#DIV/0!</v>
      </c>
    </row>
    <row r="42" spans="1:36" s="14" customFormat="1" x14ac:dyDescent="0.2">
      <c r="A42" s="22">
        <v>31</v>
      </c>
      <c r="B42" s="245" t="s">
        <v>312</v>
      </c>
      <c r="C42" s="245" t="s">
        <v>316</v>
      </c>
      <c r="D42" s="245" t="s">
        <v>365</v>
      </c>
      <c r="E42" s="246" t="s">
        <v>368</v>
      </c>
      <c r="F42" s="247" t="s">
        <v>145</v>
      </c>
      <c r="G42" s="248" t="s">
        <v>344</v>
      </c>
      <c r="H42" s="248" t="s">
        <v>303</v>
      </c>
      <c r="I42" s="249" t="s">
        <v>288</v>
      </c>
      <c r="J42" s="250" t="s">
        <v>316</v>
      </c>
      <c r="K42" s="248" t="s">
        <v>77</v>
      </c>
      <c r="L42" s="248"/>
      <c r="M42" s="251">
        <v>25.42</v>
      </c>
      <c r="N42" s="236"/>
      <c r="O42" s="236"/>
      <c r="P42" s="237"/>
      <c r="Q42" s="238"/>
      <c r="R42" s="238"/>
      <c r="S42" s="238"/>
      <c r="T42" s="239"/>
      <c r="U42" s="34">
        <f>IF(H42="Ja",VLOOKUP(K42,'Ausfüllen_Kalkulationsdaten UR'!$A$9:$D$33,4),0)</f>
        <v>5</v>
      </c>
      <c r="V42" s="34" t="str">
        <f t="shared" si="0"/>
        <v>/</v>
      </c>
      <c r="W42" s="23">
        <f>X42/'Ausfüllen_Kalkulationsdaten UR'!$E$5</f>
        <v>25.42</v>
      </c>
      <c r="X42" s="27">
        <f t="shared" si="1"/>
        <v>4812.7686000000003</v>
      </c>
      <c r="Y42" s="26" t="str">
        <f>IF(U42=0,"keine Reinigung",VLOOKUP(U42,'Ausfüllen_Kalkulationsdaten UR'!$A$40:$C$50,2,FALSE))</f>
        <v xml:space="preserve">wtl. fünfmal </v>
      </c>
      <c r="Z42" s="84">
        <f>IF(U42=0,"0",VLOOKUP(U42,'Ausfüllen_Kalkulationsdaten UR'!$A$40:$C$50,3,FALSE))</f>
        <v>189.33</v>
      </c>
      <c r="AA42" s="24">
        <f>IF(U42=0,"0",VLOOKUP(K42,'Ausfüllen_Kalkulationsdaten UR'!$A$9:$E$33,5,FALSE))</f>
        <v>0</v>
      </c>
      <c r="AB42" s="71">
        <f>IF(K42="A1",'Ausfüllen_Kalkulationsdaten UR'!$E$10,IF(K42="C1",'Ausfüllen_Kalkulationsdaten UR'!$E$13,0))</f>
        <v>0</v>
      </c>
      <c r="AC42" s="28" t="e">
        <f>ROUND(AF42/'Ausfüllen_Kalkulationsdaten UR'!$E$5,2)</f>
        <v>#DIV/0!</v>
      </c>
      <c r="AD42" s="28" t="e">
        <f t="shared" si="2"/>
        <v>#DIV/0!</v>
      </c>
      <c r="AE42" s="29" t="e">
        <f t="shared" si="3"/>
        <v>#DIV/0!</v>
      </c>
      <c r="AF42" s="29" t="e">
        <f t="shared" si="4"/>
        <v>#DIV/0!</v>
      </c>
      <c r="AG42" s="25">
        <f>IF(K42="D2",'Ausfüllen_Kalkulationsdaten UR'!#REF!,'Ausfüllen_Kalkulationsdaten UR'!$D$36)</f>
        <v>0</v>
      </c>
      <c r="AH42" s="30" t="e">
        <f t="shared" si="5"/>
        <v>#DIV/0!</v>
      </c>
      <c r="AI42" s="30" t="e">
        <f t="shared" si="6"/>
        <v>#DIV/0!</v>
      </c>
      <c r="AJ42" s="30" t="e">
        <f>AH42/'Ausfüllen_Kalkulationsdaten UR'!$E$5</f>
        <v>#DIV/0!</v>
      </c>
    </row>
    <row r="43" spans="1:36" s="14" customFormat="1" x14ac:dyDescent="0.2">
      <c r="A43" s="22">
        <v>32</v>
      </c>
      <c r="B43" s="245" t="s">
        <v>312</v>
      </c>
      <c r="C43" s="245" t="s">
        <v>316</v>
      </c>
      <c r="D43" s="245" t="s">
        <v>365</v>
      </c>
      <c r="E43" s="246" t="s">
        <v>369</v>
      </c>
      <c r="F43" s="247" t="s">
        <v>145</v>
      </c>
      <c r="G43" s="248" t="s">
        <v>370</v>
      </c>
      <c r="H43" s="248" t="s">
        <v>303</v>
      </c>
      <c r="I43" s="249" t="s">
        <v>288</v>
      </c>
      <c r="J43" s="250" t="s">
        <v>316</v>
      </c>
      <c r="K43" s="248" t="s">
        <v>52</v>
      </c>
      <c r="L43" s="248"/>
      <c r="M43" s="251">
        <v>73.16</v>
      </c>
      <c r="N43" s="236"/>
      <c r="O43" s="236"/>
      <c r="P43" s="237"/>
      <c r="Q43" s="238"/>
      <c r="R43" s="238"/>
      <c r="S43" s="238"/>
      <c r="T43" s="239"/>
      <c r="U43" s="34">
        <f>IF(H43="Ja",VLOOKUP(K43,'Ausfüllen_Kalkulationsdaten UR'!$A$9:$D$33,4),0)</f>
        <v>5</v>
      </c>
      <c r="V43" s="34" t="str">
        <f t="shared" si="0"/>
        <v>/</v>
      </c>
      <c r="W43" s="23">
        <f>X43/'Ausfüllen_Kalkulationsdaten UR'!$E$5</f>
        <v>73.16</v>
      </c>
      <c r="X43" s="27">
        <f t="shared" si="1"/>
        <v>13851.382799999999</v>
      </c>
      <c r="Y43" s="26" t="str">
        <f>IF(U43=0,"keine Reinigung",VLOOKUP(U43,'Ausfüllen_Kalkulationsdaten UR'!$A$40:$C$50,2,FALSE))</f>
        <v xml:space="preserve">wtl. fünfmal </v>
      </c>
      <c r="Z43" s="84">
        <f>IF(U43=0,"0",VLOOKUP(U43,'Ausfüllen_Kalkulationsdaten UR'!$A$40:$C$50,3,FALSE))</f>
        <v>189.33</v>
      </c>
      <c r="AA43" s="24">
        <f>IF(U43=0,"0",VLOOKUP(K43,'Ausfüllen_Kalkulationsdaten UR'!$A$9:$E$33,5,FALSE))</f>
        <v>0</v>
      </c>
      <c r="AB43" s="71">
        <f>IF(K43="A1",'Ausfüllen_Kalkulationsdaten UR'!$E$10,IF(K43="C1",'Ausfüllen_Kalkulationsdaten UR'!$E$13,0))</f>
        <v>0</v>
      </c>
      <c r="AC43" s="28" t="e">
        <f>ROUND(AF43/'Ausfüllen_Kalkulationsdaten UR'!$E$5,2)</f>
        <v>#DIV/0!</v>
      </c>
      <c r="AD43" s="28" t="e">
        <f t="shared" si="2"/>
        <v>#DIV/0!</v>
      </c>
      <c r="AE43" s="29" t="e">
        <f t="shared" si="3"/>
        <v>#DIV/0!</v>
      </c>
      <c r="AF43" s="29" t="e">
        <f t="shared" si="4"/>
        <v>#DIV/0!</v>
      </c>
      <c r="AG43" s="25">
        <f>IF(K43="D2",'Ausfüllen_Kalkulationsdaten UR'!#REF!,'Ausfüllen_Kalkulationsdaten UR'!$D$36)</f>
        <v>0</v>
      </c>
      <c r="AH43" s="30" t="e">
        <f t="shared" si="5"/>
        <v>#DIV/0!</v>
      </c>
      <c r="AI43" s="30" t="e">
        <f t="shared" si="6"/>
        <v>#DIV/0!</v>
      </c>
      <c r="AJ43" s="30" t="e">
        <f>AH43/'Ausfüllen_Kalkulationsdaten UR'!$E$5</f>
        <v>#DIV/0!</v>
      </c>
    </row>
    <row r="44" spans="1:36" s="14" customFormat="1" x14ac:dyDescent="0.2">
      <c r="A44" s="22">
        <v>33</v>
      </c>
      <c r="B44" s="245" t="s">
        <v>312</v>
      </c>
      <c r="C44" s="245" t="s">
        <v>316</v>
      </c>
      <c r="D44" s="245" t="s">
        <v>365</v>
      </c>
      <c r="E44" s="246" t="s">
        <v>369</v>
      </c>
      <c r="F44" s="247" t="s">
        <v>145</v>
      </c>
      <c r="G44" s="248" t="s">
        <v>371</v>
      </c>
      <c r="H44" s="248" t="s">
        <v>303</v>
      </c>
      <c r="I44" s="249" t="s">
        <v>288</v>
      </c>
      <c r="J44" s="250" t="s">
        <v>316</v>
      </c>
      <c r="K44" s="248" t="s">
        <v>67</v>
      </c>
      <c r="L44" s="248"/>
      <c r="M44" s="251">
        <v>18</v>
      </c>
      <c r="N44" s="236"/>
      <c r="O44" s="236"/>
      <c r="P44" s="237"/>
      <c r="Q44" s="238"/>
      <c r="R44" s="238"/>
      <c r="S44" s="238"/>
      <c r="T44" s="239"/>
      <c r="U44" s="34">
        <f>IF(H44="Ja",VLOOKUP(K44,'Ausfüllen_Kalkulationsdaten UR'!$A$9:$D$33,4),0)</f>
        <v>5</v>
      </c>
      <c r="V44" s="34" t="str">
        <f t="shared" si="0"/>
        <v>/</v>
      </c>
      <c r="W44" s="23">
        <f>X44/'Ausfüllen_Kalkulationsdaten UR'!$E$5</f>
        <v>18</v>
      </c>
      <c r="X44" s="27">
        <f t="shared" si="1"/>
        <v>3407.94</v>
      </c>
      <c r="Y44" s="26" t="str">
        <f>IF(U44=0,"keine Reinigung",VLOOKUP(U44,'Ausfüllen_Kalkulationsdaten UR'!$A$40:$C$50,2,FALSE))</f>
        <v xml:space="preserve">wtl. fünfmal </v>
      </c>
      <c r="Z44" s="84">
        <f>IF(U44=0,"0",VLOOKUP(U44,'Ausfüllen_Kalkulationsdaten UR'!$A$40:$C$50,3,FALSE))</f>
        <v>189.33</v>
      </c>
      <c r="AA44" s="24">
        <f>IF(U44=0,"0",VLOOKUP(K44,'Ausfüllen_Kalkulationsdaten UR'!$A$9:$E$33,5,FALSE))</f>
        <v>0</v>
      </c>
      <c r="AB44" s="71">
        <f>IF(K44="A1",'Ausfüllen_Kalkulationsdaten UR'!$E$10,IF(K44="C1",'Ausfüllen_Kalkulationsdaten UR'!$E$13,0))</f>
        <v>0</v>
      </c>
      <c r="AC44" s="28" t="e">
        <f>ROUND(AF44/'Ausfüllen_Kalkulationsdaten UR'!$E$5,2)</f>
        <v>#DIV/0!</v>
      </c>
      <c r="AD44" s="28" t="e">
        <f t="shared" si="2"/>
        <v>#DIV/0!</v>
      </c>
      <c r="AE44" s="29" t="e">
        <f t="shared" si="3"/>
        <v>#DIV/0!</v>
      </c>
      <c r="AF44" s="29" t="e">
        <f t="shared" si="4"/>
        <v>#DIV/0!</v>
      </c>
      <c r="AG44" s="25">
        <f>IF(K44="D2",'Ausfüllen_Kalkulationsdaten UR'!#REF!,'Ausfüllen_Kalkulationsdaten UR'!$D$36)</f>
        <v>0</v>
      </c>
      <c r="AH44" s="30" t="e">
        <f t="shared" si="5"/>
        <v>#DIV/0!</v>
      </c>
      <c r="AI44" s="30" t="e">
        <f t="shared" si="6"/>
        <v>#DIV/0!</v>
      </c>
      <c r="AJ44" s="30" t="e">
        <f>AH44/'Ausfüllen_Kalkulationsdaten UR'!$E$5</f>
        <v>#DIV/0!</v>
      </c>
    </row>
    <row r="45" spans="1:36" s="14" customFormat="1" x14ac:dyDescent="0.2">
      <c r="A45" s="22">
        <v>34</v>
      </c>
      <c r="B45" s="245" t="s">
        <v>312</v>
      </c>
      <c r="C45" s="245" t="s">
        <v>316</v>
      </c>
      <c r="D45" s="245" t="s">
        <v>365</v>
      </c>
      <c r="E45" s="246" t="s">
        <v>372</v>
      </c>
      <c r="F45" s="247" t="s">
        <v>145</v>
      </c>
      <c r="G45" s="248" t="s">
        <v>373</v>
      </c>
      <c r="H45" s="248" t="s">
        <v>303</v>
      </c>
      <c r="I45" s="249" t="s">
        <v>288</v>
      </c>
      <c r="J45" s="250" t="s">
        <v>316</v>
      </c>
      <c r="K45" s="248" t="s">
        <v>48</v>
      </c>
      <c r="L45" s="248"/>
      <c r="M45" s="251">
        <v>17.329999999999998</v>
      </c>
      <c r="N45" s="236"/>
      <c r="O45" s="236"/>
      <c r="P45" s="237"/>
      <c r="Q45" s="238"/>
      <c r="R45" s="238"/>
      <c r="S45" s="238"/>
      <c r="T45" s="239"/>
      <c r="U45" s="34">
        <f>IF(H45="Ja",VLOOKUP(K45,'Ausfüllen_Kalkulationsdaten UR'!$A$9:$D$33,4),0)</f>
        <v>2.5</v>
      </c>
      <c r="V45" s="34">
        <f t="shared" si="0"/>
        <v>2.5</v>
      </c>
      <c r="W45" s="23">
        <f>X45/'Ausfüllen_Kalkulationsdaten UR'!$E$5</f>
        <v>8.6649999999999991</v>
      </c>
      <c r="X45" s="27">
        <f t="shared" si="1"/>
        <v>1640.5444499999999</v>
      </c>
      <c r="Y45" s="26" t="str">
        <f>IF(U45=0,"keine Reinigung",VLOOKUP(U45,'Ausfüllen_Kalkulationsdaten UR'!$A$40:$C$50,2,FALSE))</f>
        <v>VollR-/TeilR. täglich im Wechsel</v>
      </c>
      <c r="Z45" s="84">
        <f>IF(U45=0,"0",VLOOKUP(U45,'Ausfüllen_Kalkulationsdaten UR'!$A$40:$C$50,3,FALSE))</f>
        <v>94.665000000000006</v>
      </c>
      <c r="AA45" s="24">
        <f>IF(U45=0,"0",VLOOKUP(K45,'Ausfüllen_Kalkulationsdaten UR'!$A$9:$E$33,5,FALSE))</f>
        <v>0</v>
      </c>
      <c r="AB45" s="71">
        <f>IF(K45="A1",'Ausfüllen_Kalkulationsdaten UR'!$E$10,IF(K45="C1",'Ausfüllen_Kalkulationsdaten UR'!$E$13,0))</f>
        <v>0</v>
      </c>
      <c r="AC45" s="28" t="e">
        <f>ROUND(AF45/'Ausfüllen_Kalkulationsdaten UR'!$E$5,2)</f>
        <v>#DIV/0!</v>
      </c>
      <c r="AD45" s="28" t="e">
        <f t="shared" si="2"/>
        <v>#DIV/0!</v>
      </c>
      <c r="AE45" s="29" t="e">
        <f t="shared" si="3"/>
        <v>#DIV/0!</v>
      </c>
      <c r="AF45" s="29" t="e">
        <f t="shared" si="4"/>
        <v>#DIV/0!</v>
      </c>
      <c r="AG45" s="25">
        <f>IF(K45="D2",'Ausfüllen_Kalkulationsdaten UR'!#REF!,'Ausfüllen_Kalkulationsdaten UR'!$D$36)</f>
        <v>0</v>
      </c>
      <c r="AH45" s="30" t="e">
        <f t="shared" si="5"/>
        <v>#DIV/0!</v>
      </c>
      <c r="AI45" s="30" t="e">
        <f t="shared" si="6"/>
        <v>#DIV/0!</v>
      </c>
      <c r="AJ45" s="30" t="e">
        <f>AH45/'Ausfüllen_Kalkulationsdaten UR'!$E$5</f>
        <v>#DIV/0!</v>
      </c>
    </row>
    <row r="46" spans="1:36" s="14" customFormat="1" x14ac:dyDescent="0.2">
      <c r="A46" s="22">
        <v>35</v>
      </c>
      <c r="B46" s="245" t="s">
        <v>312</v>
      </c>
      <c r="C46" s="245" t="s">
        <v>316</v>
      </c>
      <c r="D46" s="245" t="s">
        <v>365</v>
      </c>
      <c r="E46" s="246" t="s">
        <v>374</v>
      </c>
      <c r="F46" s="247" t="s">
        <v>145</v>
      </c>
      <c r="G46" s="248" t="s">
        <v>375</v>
      </c>
      <c r="H46" s="248" t="s">
        <v>303</v>
      </c>
      <c r="I46" s="249" t="s">
        <v>288</v>
      </c>
      <c r="J46" s="250" t="s">
        <v>316</v>
      </c>
      <c r="K46" s="248" t="s">
        <v>14</v>
      </c>
      <c r="L46" s="248"/>
      <c r="M46" s="251">
        <v>9.17</v>
      </c>
      <c r="N46" s="236"/>
      <c r="O46" s="236"/>
      <c r="P46" s="237"/>
      <c r="Q46" s="238"/>
      <c r="R46" s="238"/>
      <c r="S46" s="238"/>
      <c r="T46" s="239"/>
      <c r="U46" s="34">
        <f>IF(H46="Ja",VLOOKUP(K46,'Ausfüllen_Kalkulationsdaten UR'!$A$9:$D$33,4),0)</f>
        <v>0.25</v>
      </c>
      <c r="V46" s="34" t="str">
        <f t="shared" si="0"/>
        <v>/</v>
      </c>
      <c r="W46" s="23">
        <f>X46/'Ausfüllen_Kalkulationsdaten UR'!$E$5</f>
        <v>0.53277346432155492</v>
      </c>
      <c r="X46" s="27">
        <f t="shared" si="1"/>
        <v>100.87</v>
      </c>
      <c r="Y46" s="26" t="str">
        <f>IF(U46=0,"keine Reinigung",VLOOKUP(U46,'Ausfüllen_Kalkulationsdaten UR'!$A$40:$C$50,2,FALSE))</f>
        <v>mtl. einmal</v>
      </c>
      <c r="Z46" s="84">
        <f>IF(U46=0,"0",VLOOKUP(U46,'Ausfüllen_Kalkulationsdaten UR'!$A$40:$C$50,3,FALSE))</f>
        <v>11</v>
      </c>
      <c r="AA46" s="24">
        <f>IF(U46=0,"0",VLOOKUP(K46,'Ausfüllen_Kalkulationsdaten UR'!$A$9:$E$33,5,FALSE))</f>
        <v>0</v>
      </c>
      <c r="AB46" s="71">
        <f>IF(K46="A1",'Ausfüllen_Kalkulationsdaten UR'!$E$10,IF(K46="C1",'Ausfüllen_Kalkulationsdaten UR'!$E$13,0))</f>
        <v>0</v>
      </c>
      <c r="AC46" s="28" t="e">
        <f>ROUND(AF46/'Ausfüllen_Kalkulationsdaten UR'!$E$5,2)</f>
        <v>#DIV/0!</v>
      </c>
      <c r="AD46" s="28" t="e">
        <f t="shared" si="2"/>
        <v>#DIV/0!</v>
      </c>
      <c r="AE46" s="29" t="e">
        <f t="shared" si="3"/>
        <v>#DIV/0!</v>
      </c>
      <c r="AF46" s="29" t="e">
        <f t="shared" si="4"/>
        <v>#DIV/0!</v>
      </c>
      <c r="AG46" s="25">
        <f>IF(K46="D2",'Ausfüllen_Kalkulationsdaten UR'!#REF!,'Ausfüllen_Kalkulationsdaten UR'!$D$36)</f>
        <v>0</v>
      </c>
      <c r="AH46" s="30" t="e">
        <f t="shared" si="5"/>
        <v>#DIV/0!</v>
      </c>
      <c r="AI46" s="30" t="e">
        <f t="shared" si="6"/>
        <v>#DIV/0!</v>
      </c>
      <c r="AJ46" s="30" t="e">
        <f>AH46/'Ausfüllen_Kalkulationsdaten UR'!$E$5</f>
        <v>#DIV/0!</v>
      </c>
    </row>
    <row r="47" spans="1:36" s="14" customFormat="1" x14ac:dyDescent="0.2">
      <c r="A47" s="22">
        <v>36</v>
      </c>
      <c r="B47" s="245" t="s">
        <v>312</v>
      </c>
      <c r="C47" s="245" t="s">
        <v>316</v>
      </c>
      <c r="D47" s="245" t="s">
        <v>365</v>
      </c>
      <c r="E47" s="246" t="s">
        <v>376</v>
      </c>
      <c r="F47" s="247" t="s">
        <v>377</v>
      </c>
      <c r="G47" s="248" t="s">
        <v>378</v>
      </c>
      <c r="H47" s="248" t="s">
        <v>303</v>
      </c>
      <c r="I47" s="249" t="s">
        <v>288</v>
      </c>
      <c r="J47" s="250" t="s">
        <v>316</v>
      </c>
      <c r="K47" s="248" t="s">
        <v>67</v>
      </c>
      <c r="L47" s="248"/>
      <c r="M47" s="251">
        <v>2.2999999999999998</v>
      </c>
      <c r="N47" s="236"/>
      <c r="O47" s="236"/>
      <c r="P47" s="237"/>
      <c r="Q47" s="238"/>
      <c r="R47" s="238"/>
      <c r="S47" s="238"/>
      <c r="T47" s="239"/>
      <c r="U47" s="34">
        <f>IF(H47="Ja",VLOOKUP(K47,'Ausfüllen_Kalkulationsdaten UR'!$A$9:$D$33,4),0)</f>
        <v>5</v>
      </c>
      <c r="V47" s="34" t="str">
        <f t="shared" si="0"/>
        <v>/</v>
      </c>
      <c r="W47" s="23">
        <f>X47/'Ausfüllen_Kalkulationsdaten UR'!$E$5</f>
        <v>2.2999999999999998</v>
      </c>
      <c r="X47" s="27">
        <f t="shared" si="1"/>
        <v>435.459</v>
      </c>
      <c r="Y47" s="26" t="str">
        <f>IF(U47=0,"keine Reinigung",VLOOKUP(U47,'Ausfüllen_Kalkulationsdaten UR'!$A$40:$C$50,2,FALSE))</f>
        <v xml:space="preserve">wtl. fünfmal </v>
      </c>
      <c r="Z47" s="84">
        <f>IF(U47=0,"0",VLOOKUP(U47,'Ausfüllen_Kalkulationsdaten UR'!$A$40:$C$50,3,FALSE))</f>
        <v>189.33</v>
      </c>
      <c r="AA47" s="24">
        <f>IF(U47=0,"0",VLOOKUP(K47,'Ausfüllen_Kalkulationsdaten UR'!$A$9:$E$33,5,FALSE))</f>
        <v>0</v>
      </c>
      <c r="AB47" s="71">
        <f>IF(K47="A1",'Ausfüllen_Kalkulationsdaten UR'!$E$10,IF(K47="C1",'Ausfüllen_Kalkulationsdaten UR'!$E$13,0))</f>
        <v>0</v>
      </c>
      <c r="AC47" s="28" t="e">
        <f>ROUND(AF47/'Ausfüllen_Kalkulationsdaten UR'!$E$5,2)</f>
        <v>#DIV/0!</v>
      </c>
      <c r="AD47" s="28" t="e">
        <f t="shared" si="2"/>
        <v>#DIV/0!</v>
      </c>
      <c r="AE47" s="29" t="e">
        <f t="shared" si="3"/>
        <v>#DIV/0!</v>
      </c>
      <c r="AF47" s="29" t="e">
        <f t="shared" si="4"/>
        <v>#DIV/0!</v>
      </c>
      <c r="AG47" s="25">
        <f>IF(K47="D2",'Ausfüllen_Kalkulationsdaten UR'!#REF!,'Ausfüllen_Kalkulationsdaten UR'!$D$36)</f>
        <v>0</v>
      </c>
      <c r="AH47" s="30" t="e">
        <f t="shared" si="5"/>
        <v>#DIV/0!</v>
      </c>
      <c r="AI47" s="30" t="e">
        <f t="shared" si="6"/>
        <v>#DIV/0!</v>
      </c>
      <c r="AJ47" s="30" t="e">
        <f>AH47/'Ausfüllen_Kalkulationsdaten UR'!$E$5</f>
        <v>#DIV/0!</v>
      </c>
    </row>
    <row r="48" spans="1:36" s="14" customFormat="1" x14ac:dyDescent="0.2">
      <c r="A48" s="22">
        <v>37</v>
      </c>
      <c r="B48" s="245" t="s">
        <v>312</v>
      </c>
      <c r="C48" s="245" t="s">
        <v>316</v>
      </c>
      <c r="D48" s="245" t="s">
        <v>365</v>
      </c>
      <c r="E48" s="246" t="s">
        <v>369</v>
      </c>
      <c r="F48" s="247" t="s">
        <v>379</v>
      </c>
      <c r="G48" s="248" t="s">
        <v>380</v>
      </c>
      <c r="H48" s="248" t="s">
        <v>303</v>
      </c>
      <c r="I48" s="249" t="s">
        <v>288</v>
      </c>
      <c r="J48" s="250" t="s">
        <v>316</v>
      </c>
      <c r="K48" s="248" t="s">
        <v>67</v>
      </c>
      <c r="L48" s="248"/>
      <c r="M48" s="251">
        <v>15</v>
      </c>
      <c r="N48" s="236"/>
      <c r="O48" s="236"/>
      <c r="P48" s="237"/>
      <c r="Q48" s="238"/>
      <c r="R48" s="238"/>
      <c r="S48" s="238"/>
      <c r="T48" s="239"/>
      <c r="U48" s="34">
        <f>IF(H48="Ja",VLOOKUP(K48,'Ausfüllen_Kalkulationsdaten UR'!$A$9:$D$33,4),0)</f>
        <v>5</v>
      </c>
      <c r="V48" s="34" t="str">
        <f t="shared" si="0"/>
        <v>/</v>
      </c>
      <c r="W48" s="23">
        <f>X48/'Ausfüllen_Kalkulationsdaten UR'!$E$5</f>
        <v>15</v>
      </c>
      <c r="X48" s="27">
        <f t="shared" si="1"/>
        <v>2839.9500000000003</v>
      </c>
      <c r="Y48" s="26" t="str">
        <f>IF(U48=0,"keine Reinigung",VLOOKUP(U48,'Ausfüllen_Kalkulationsdaten UR'!$A$40:$C$50,2,FALSE))</f>
        <v xml:space="preserve">wtl. fünfmal </v>
      </c>
      <c r="Z48" s="84">
        <f>IF(U48=0,"0",VLOOKUP(U48,'Ausfüllen_Kalkulationsdaten UR'!$A$40:$C$50,3,FALSE))</f>
        <v>189.33</v>
      </c>
      <c r="AA48" s="24">
        <f>IF(U48=0,"0",VLOOKUP(K48,'Ausfüllen_Kalkulationsdaten UR'!$A$9:$E$33,5,FALSE))</f>
        <v>0</v>
      </c>
      <c r="AB48" s="71">
        <f>IF(K48="A1",'Ausfüllen_Kalkulationsdaten UR'!$E$10,IF(K48="C1",'Ausfüllen_Kalkulationsdaten UR'!$E$13,0))</f>
        <v>0</v>
      </c>
      <c r="AC48" s="28" t="e">
        <f>ROUND(AF48/'Ausfüllen_Kalkulationsdaten UR'!$E$5,2)</f>
        <v>#DIV/0!</v>
      </c>
      <c r="AD48" s="28" t="e">
        <f t="shared" si="2"/>
        <v>#DIV/0!</v>
      </c>
      <c r="AE48" s="29" t="e">
        <f t="shared" si="3"/>
        <v>#DIV/0!</v>
      </c>
      <c r="AF48" s="29" t="e">
        <f t="shared" si="4"/>
        <v>#DIV/0!</v>
      </c>
      <c r="AG48" s="25">
        <f>IF(K48="D2",'Ausfüllen_Kalkulationsdaten UR'!#REF!,'Ausfüllen_Kalkulationsdaten UR'!$D$36)</f>
        <v>0</v>
      </c>
      <c r="AH48" s="30" t="e">
        <f t="shared" si="5"/>
        <v>#DIV/0!</v>
      </c>
      <c r="AI48" s="30" t="e">
        <f t="shared" si="6"/>
        <v>#DIV/0!</v>
      </c>
      <c r="AJ48" s="30" t="e">
        <f>AH48/'Ausfüllen_Kalkulationsdaten UR'!$E$5</f>
        <v>#DIV/0!</v>
      </c>
    </row>
    <row r="49" spans="1:36" s="14" customFormat="1" x14ac:dyDescent="0.2">
      <c r="A49" s="22">
        <v>38</v>
      </c>
      <c r="B49" s="245" t="s">
        <v>312</v>
      </c>
      <c r="C49" s="245" t="s">
        <v>316</v>
      </c>
      <c r="D49" s="245" t="s">
        <v>365</v>
      </c>
      <c r="E49" s="246" t="s">
        <v>381</v>
      </c>
      <c r="F49" s="247" t="s">
        <v>145</v>
      </c>
      <c r="G49" s="248" t="s">
        <v>382</v>
      </c>
      <c r="H49" s="248" t="s">
        <v>303</v>
      </c>
      <c r="I49" s="249" t="s">
        <v>288</v>
      </c>
      <c r="J49" s="250" t="s">
        <v>316</v>
      </c>
      <c r="K49" s="248" t="s">
        <v>71</v>
      </c>
      <c r="L49" s="248" t="s">
        <v>336</v>
      </c>
      <c r="M49" s="251">
        <v>9.51</v>
      </c>
      <c r="N49" s="236"/>
      <c r="O49" s="236"/>
      <c r="P49" s="237"/>
      <c r="Q49" s="238"/>
      <c r="R49" s="238"/>
      <c r="S49" s="238"/>
      <c r="T49" s="239"/>
      <c r="U49" s="34">
        <f>IF(H49="Ja",VLOOKUP(K49,'Ausfüllen_Kalkulationsdaten UR'!$A$9:$D$33,4),0)</f>
        <v>5</v>
      </c>
      <c r="V49" s="34" t="str">
        <f t="shared" si="0"/>
        <v>/</v>
      </c>
      <c r="W49" s="23">
        <f>X49/'Ausfüllen_Kalkulationsdaten UR'!$E$5</f>
        <v>9.51</v>
      </c>
      <c r="X49" s="27">
        <f t="shared" si="1"/>
        <v>1800.5283000000002</v>
      </c>
      <c r="Y49" s="26" t="str">
        <f>IF(U49=0,"keine Reinigung",VLOOKUP(U49,'Ausfüllen_Kalkulationsdaten UR'!$A$40:$C$50,2,FALSE))</f>
        <v xml:space="preserve">wtl. fünfmal </v>
      </c>
      <c r="Z49" s="84">
        <f>IF(U49=0,"0",VLOOKUP(U49,'Ausfüllen_Kalkulationsdaten UR'!$A$40:$C$50,3,FALSE))</f>
        <v>189.33</v>
      </c>
      <c r="AA49" s="24">
        <f>IF(U49=0,"0",VLOOKUP(K49,'Ausfüllen_Kalkulationsdaten UR'!$A$9:$E$33,5,FALSE))</f>
        <v>0</v>
      </c>
      <c r="AB49" s="71">
        <f>IF(K49="A1",'Ausfüllen_Kalkulationsdaten UR'!$E$10,IF(K49="C1",'Ausfüllen_Kalkulationsdaten UR'!$E$13,0))</f>
        <v>0</v>
      </c>
      <c r="AC49" s="28" t="e">
        <f>ROUND(AF49/'Ausfüllen_Kalkulationsdaten UR'!$E$5,2)</f>
        <v>#DIV/0!</v>
      </c>
      <c r="AD49" s="28" t="e">
        <f t="shared" si="2"/>
        <v>#DIV/0!</v>
      </c>
      <c r="AE49" s="29" t="e">
        <f t="shared" si="3"/>
        <v>#DIV/0!</v>
      </c>
      <c r="AF49" s="29" t="e">
        <f t="shared" si="4"/>
        <v>#DIV/0!</v>
      </c>
      <c r="AG49" s="25">
        <f>IF(K49="D2",'Ausfüllen_Kalkulationsdaten UR'!#REF!,'Ausfüllen_Kalkulationsdaten UR'!$D$36)</f>
        <v>0</v>
      </c>
      <c r="AH49" s="30" t="e">
        <f t="shared" si="5"/>
        <v>#DIV/0!</v>
      </c>
      <c r="AI49" s="30" t="e">
        <f t="shared" si="6"/>
        <v>#DIV/0!</v>
      </c>
      <c r="AJ49" s="30" t="e">
        <f>AH49/'Ausfüllen_Kalkulationsdaten UR'!$E$5</f>
        <v>#DIV/0!</v>
      </c>
    </row>
    <row r="50" spans="1:36" s="14" customFormat="1" x14ac:dyDescent="0.2">
      <c r="A50" s="22">
        <v>39</v>
      </c>
      <c r="B50" s="245" t="s">
        <v>312</v>
      </c>
      <c r="C50" s="245" t="s">
        <v>316</v>
      </c>
      <c r="D50" s="245" t="s">
        <v>383</v>
      </c>
      <c r="E50" s="246" t="s">
        <v>384</v>
      </c>
      <c r="F50" s="247" t="s">
        <v>145</v>
      </c>
      <c r="G50" s="248" t="s">
        <v>385</v>
      </c>
      <c r="H50" s="248" t="s">
        <v>303</v>
      </c>
      <c r="I50" s="249" t="s">
        <v>288</v>
      </c>
      <c r="J50" s="250" t="s">
        <v>316</v>
      </c>
      <c r="K50" s="248" t="s">
        <v>78</v>
      </c>
      <c r="L50" s="248" t="s">
        <v>386</v>
      </c>
      <c r="M50" s="251">
        <v>177.89</v>
      </c>
      <c r="N50" s="236"/>
      <c r="O50" s="236"/>
      <c r="P50" s="237"/>
      <c r="Q50" s="238"/>
      <c r="R50" s="238"/>
      <c r="S50" s="238"/>
      <c r="T50" s="239"/>
      <c r="U50" s="34">
        <f>IF(H50="Ja",VLOOKUP(K50,'Ausfüllen_Kalkulationsdaten UR'!$A$9:$D$33,4),0)</f>
        <v>5</v>
      </c>
      <c r="V50" s="34" t="str">
        <f t="shared" si="0"/>
        <v>/</v>
      </c>
      <c r="W50" s="23">
        <f>X50/'Ausfüllen_Kalkulationsdaten UR'!$E$5</f>
        <v>177.89</v>
      </c>
      <c r="X50" s="27">
        <f t="shared" si="1"/>
        <v>33679.913699999997</v>
      </c>
      <c r="Y50" s="26" t="str">
        <f>IF(U50=0,"keine Reinigung",VLOOKUP(U50,'Ausfüllen_Kalkulationsdaten UR'!$A$40:$C$50,2,FALSE))</f>
        <v xml:space="preserve">wtl. fünfmal </v>
      </c>
      <c r="Z50" s="84">
        <f>IF(U50=0,"0",VLOOKUP(U50,'Ausfüllen_Kalkulationsdaten UR'!$A$40:$C$50,3,FALSE))</f>
        <v>189.33</v>
      </c>
      <c r="AA50" s="24">
        <f>IF(U50=0,"0",VLOOKUP(K50,'Ausfüllen_Kalkulationsdaten UR'!$A$9:$E$33,5,FALSE))</f>
        <v>0</v>
      </c>
      <c r="AB50" s="71">
        <f>IF(K50="A1",'Ausfüllen_Kalkulationsdaten UR'!$E$10,IF(K50="C1",'Ausfüllen_Kalkulationsdaten UR'!$E$13,0))</f>
        <v>0</v>
      </c>
      <c r="AC50" s="28" t="e">
        <f>ROUND(AF50/'Ausfüllen_Kalkulationsdaten UR'!$E$5,2)</f>
        <v>#DIV/0!</v>
      </c>
      <c r="AD50" s="28" t="e">
        <f t="shared" si="2"/>
        <v>#DIV/0!</v>
      </c>
      <c r="AE50" s="29" t="e">
        <f t="shared" si="3"/>
        <v>#DIV/0!</v>
      </c>
      <c r="AF50" s="29" t="e">
        <f t="shared" si="4"/>
        <v>#DIV/0!</v>
      </c>
      <c r="AG50" s="25">
        <f>IF(K50="D2",'Ausfüllen_Kalkulationsdaten UR'!#REF!,'Ausfüllen_Kalkulationsdaten UR'!$D$36)</f>
        <v>0</v>
      </c>
      <c r="AH50" s="30" t="e">
        <f t="shared" si="5"/>
        <v>#DIV/0!</v>
      </c>
      <c r="AI50" s="30" t="e">
        <f t="shared" si="6"/>
        <v>#DIV/0!</v>
      </c>
      <c r="AJ50" s="30" t="e">
        <f>AH50/'Ausfüllen_Kalkulationsdaten UR'!$E$5</f>
        <v>#DIV/0!</v>
      </c>
    </row>
    <row r="51" spans="1:36" s="14" customFormat="1" x14ac:dyDescent="0.2">
      <c r="A51" s="22">
        <v>40</v>
      </c>
      <c r="B51" s="245" t="s">
        <v>312</v>
      </c>
      <c r="C51" s="245" t="s">
        <v>316</v>
      </c>
      <c r="D51" s="245" t="s">
        <v>383</v>
      </c>
      <c r="E51" s="246" t="s">
        <v>387</v>
      </c>
      <c r="F51" s="247" t="s">
        <v>145</v>
      </c>
      <c r="G51" s="248" t="s">
        <v>388</v>
      </c>
      <c r="H51" s="248" t="s">
        <v>303</v>
      </c>
      <c r="I51" s="249" t="s">
        <v>288</v>
      </c>
      <c r="J51" s="250" t="s">
        <v>316</v>
      </c>
      <c r="K51" s="248" t="s">
        <v>77</v>
      </c>
      <c r="L51" s="248" t="s">
        <v>336</v>
      </c>
      <c r="M51" s="251">
        <v>8.41</v>
      </c>
      <c r="N51" s="236"/>
      <c r="O51" s="236"/>
      <c r="P51" s="237"/>
      <c r="Q51" s="238"/>
      <c r="R51" s="238"/>
      <c r="S51" s="238"/>
      <c r="T51" s="239"/>
      <c r="U51" s="34">
        <f>IF(H51="Ja",VLOOKUP(K51,'Ausfüllen_Kalkulationsdaten UR'!$A$9:$D$33,4),0)</f>
        <v>5</v>
      </c>
      <c r="V51" s="34" t="str">
        <f t="shared" si="0"/>
        <v>/</v>
      </c>
      <c r="W51" s="23">
        <f>X51/'Ausfüllen_Kalkulationsdaten UR'!$E$5</f>
        <v>8.41</v>
      </c>
      <c r="X51" s="27">
        <f t="shared" si="1"/>
        <v>1592.2653</v>
      </c>
      <c r="Y51" s="26" t="str">
        <f>IF(U51=0,"keine Reinigung",VLOOKUP(U51,'Ausfüllen_Kalkulationsdaten UR'!$A$40:$C$50,2,FALSE))</f>
        <v xml:space="preserve">wtl. fünfmal </v>
      </c>
      <c r="Z51" s="84">
        <f>IF(U51=0,"0",VLOOKUP(U51,'Ausfüllen_Kalkulationsdaten UR'!$A$40:$C$50,3,FALSE))</f>
        <v>189.33</v>
      </c>
      <c r="AA51" s="24">
        <f>IF(U51=0,"0",VLOOKUP(K51,'Ausfüllen_Kalkulationsdaten UR'!$A$9:$E$33,5,FALSE))</f>
        <v>0</v>
      </c>
      <c r="AB51" s="71">
        <f>IF(K51="A1",'Ausfüllen_Kalkulationsdaten UR'!$E$10,IF(K51="C1",'Ausfüllen_Kalkulationsdaten UR'!$E$13,0))</f>
        <v>0</v>
      </c>
      <c r="AC51" s="28" t="e">
        <f>ROUND(AF51/'Ausfüllen_Kalkulationsdaten UR'!$E$5,2)</f>
        <v>#DIV/0!</v>
      </c>
      <c r="AD51" s="28" t="e">
        <f t="shared" si="2"/>
        <v>#DIV/0!</v>
      </c>
      <c r="AE51" s="29" t="e">
        <f t="shared" si="3"/>
        <v>#DIV/0!</v>
      </c>
      <c r="AF51" s="29" t="e">
        <f t="shared" si="4"/>
        <v>#DIV/0!</v>
      </c>
      <c r="AG51" s="25">
        <f>IF(K51="D2",'Ausfüllen_Kalkulationsdaten UR'!#REF!,'Ausfüllen_Kalkulationsdaten UR'!$D$36)</f>
        <v>0</v>
      </c>
      <c r="AH51" s="30" t="e">
        <f t="shared" si="5"/>
        <v>#DIV/0!</v>
      </c>
      <c r="AI51" s="30" t="e">
        <f t="shared" si="6"/>
        <v>#DIV/0!</v>
      </c>
      <c r="AJ51" s="30" t="e">
        <f>AH51/'Ausfüllen_Kalkulationsdaten UR'!$E$5</f>
        <v>#DIV/0!</v>
      </c>
    </row>
    <row r="52" spans="1:36" s="14" customFormat="1" x14ac:dyDescent="0.2">
      <c r="A52" s="22">
        <v>41</v>
      </c>
      <c r="B52" s="245" t="s">
        <v>312</v>
      </c>
      <c r="C52" s="245" t="s">
        <v>316</v>
      </c>
      <c r="D52" s="245" t="s">
        <v>383</v>
      </c>
      <c r="E52" s="246" t="s">
        <v>389</v>
      </c>
      <c r="F52" s="247" t="s">
        <v>145</v>
      </c>
      <c r="G52" s="248" t="s">
        <v>390</v>
      </c>
      <c r="H52" s="248" t="s">
        <v>303</v>
      </c>
      <c r="I52" s="249" t="s">
        <v>288</v>
      </c>
      <c r="J52" s="250" t="s">
        <v>316</v>
      </c>
      <c r="K52" s="248" t="s">
        <v>52</v>
      </c>
      <c r="L52" s="248" t="s">
        <v>326</v>
      </c>
      <c r="M52" s="251">
        <v>14.85</v>
      </c>
      <c r="N52" s="236"/>
      <c r="O52" s="236"/>
      <c r="P52" s="237"/>
      <c r="Q52" s="238"/>
      <c r="R52" s="238"/>
      <c r="S52" s="238"/>
      <c r="T52" s="239"/>
      <c r="U52" s="34">
        <f>IF(H52="Ja",VLOOKUP(K52,'Ausfüllen_Kalkulationsdaten UR'!$A$9:$D$33,4),0)</f>
        <v>5</v>
      </c>
      <c r="V52" s="34" t="str">
        <f t="shared" si="0"/>
        <v>/</v>
      </c>
      <c r="W52" s="23">
        <f>X52/'Ausfüllen_Kalkulationsdaten UR'!$E$5</f>
        <v>14.85</v>
      </c>
      <c r="X52" s="27">
        <f t="shared" si="1"/>
        <v>2811.5505000000003</v>
      </c>
      <c r="Y52" s="26" t="str">
        <f>IF(U52=0,"keine Reinigung",VLOOKUP(U52,'Ausfüllen_Kalkulationsdaten UR'!$A$40:$C$50,2,FALSE))</f>
        <v xml:space="preserve">wtl. fünfmal </v>
      </c>
      <c r="Z52" s="84">
        <f>IF(U52=0,"0",VLOOKUP(U52,'Ausfüllen_Kalkulationsdaten UR'!$A$40:$C$50,3,FALSE))</f>
        <v>189.33</v>
      </c>
      <c r="AA52" s="24">
        <f>IF(U52=0,"0",VLOOKUP(K52,'Ausfüllen_Kalkulationsdaten UR'!$A$9:$E$33,5,FALSE))</f>
        <v>0</v>
      </c>
      <c r="AB52" s="71">
        <f>IF(K52="A1",'Ausfüllen_Kalkulationsdaten UR'!$E$10,IF(K52="C1",'Ausfüllen_Kalkulationsdaten UR'!$E$13,0))</f>
        <v>0</v>
      </c>
      <c r="AC52" s="28" t="e">
        <f>ROUND(AF52/'Ausfüllen_Kalkulationsdaten UR'!$E$5,2)</f>
        <v>#DIV/0!</v>
      </c>
      <c r="AD52" s="28" t="e">
        <f t="shared" si="2"/>
        <v>#DIV/0!</v>
      </c>
      <c r="AE52" s="29" t="e">
        <f t="shared" si="3"/>
        <v>#DIV/0!</v>
      </c>
      <c r="AF52" s="29" t="e">
        <f t="shared" si="4"/>
        <v>#DIV/0!</v>
      </c>
      <c r="AG52" s="25">
        <f>IF(K52="D2",'Ausfüllen_Kalkulationsdaten UR'!#REF!,'Ausfüllen_Kalkulationsdaten UR'!$D$36)</f>
        <v>0</v>
      </c>
      <c r="AH52" s="30" t="e">
        <f t="shared" si="5"/>
        <v>#DIV/0!</v>
      </c>
      <c r="AI52" s="30" t="e">
        <f t="shared" si="6"/>
        <v>#DIV/0!</v>
      </c>
      <c r="AJ52" s="30" t="e">
        <f>AH52/'Ausfüllen_Kalkulationsdaten UR'!$E$5</f>
        <v>#DIV/0!</v>
      </c>
    </row>
    <row r="53" spans="1:36" s="14" customFormat="1" x14ac:dyDescent="0.2">
      <c r="A53" s="22">
        <v>42</v>
      </c>
      <c r="B53" s="245" t="s">
        <v>312</v>
      </c>
      <c r="C53" s="245" t="s">
        <v>316</v>
      </c>
      <c r="D53" s="245" t="s">
        <v>383</v>
      </c>
      <c r="E53" s="246" t="s">
        <v>391</v>
      </c>
      <c r="F53" s="247" t="s">
        <v>145</v>
      </c>
      <c r="G53" s="248" t="s">
        <v>392</v>
      </c>
      <c r="H53" s="248" t="s">
        <v>287</v>
      </c>
      <c r="I53" s="249" t="s">
        <v>288</v>
      </c>
      <c r="J53" s="250" t="s">
        <v>316</v>
      </c>
      <c r="K53" s="248"/>
      <c r="L53" s="248" t="s">
        <v>326</v>
      </c>
      <c r="M53" s="251">
        <v>17.84</v>
      </c>
      <c r="N53" s="236"/>
      <c r="O53" s="236"/>
      <c r="P53" s="237"/>
      <c r="Q53" s="238"/>
      <c r="R53" s="238"/>
      <c r="S53" s="238"/>
      <c r="T53" s="239"/>
      <c r="U53" s="34">
        <f>IF(H53="Ja",VLOOKUP(K53,'Ausfüllen_Kalkulationsdaten UR'!$A$9:$D$33,4),0)</f>
        <v>0</v>
      </c>
      <c r="V53" s="34" t="str">
        <f t="shared" si="0"/>
        <v>/</v>
      </c>
      <c r="W53" s="23">
        <f>X53/'Ausfüllen_Kalkulationsdaten UR'!$E$5</f>
        <v>0</v>
      </c>
      <c r="X53" s="27">
        <f t="shared" si="1"/>
        <v>0</v>
      </c>
      <c r="Y53" s="26" t="str">
        <f>IF(U53=0,"keine Reinigung",VLOOKUP(U53,'Ausfüllen_Kalkulationsdaten UR'!$A$40:$C$50,2,FALSE))</f>
        <v>keine Reinigung</v>
      </c>
      <c r="Z53" s="84" t="str">
        <f>IF(U53=0,"0",VLOOKUP(U53,'Ausfüllen_Kalkulationsdaten UR'!$A$40:$C$50,3,FALSE))</f>
        <v>0</v>
      </c>
      <c r="AA53" s="24" t="str">
        <f>IF(U53=0,"0",VLOOKUP(K53,'Ausfüllen_Kalkulationsdaten UR'!$A$9:$E$33,5,FALSE))</f>
        <v>0</v>
      </c>
      <c r="AB53" s="71">
        <f>IF(K53="A1",'Ausfüllen_Kalkulationsdaten UR'!$E$10,IF(K53="C1",'Ausfüllen_Kalkulationsdaten UR'!$E$13,0))</f>
        <v>0</v>
      </c>
      <c r="AC53" s="28">
        <f>ROUND(AF53/'Ausfüllen_Kalkulationsdaten UR'!$E$5,2)</f>
        <v>0</v>
      </c>
      <c r="AD53" s="28">
        <f t="shared" si="2"/>
        <v>0</v>
      </c>
      <c r="AE53" s="29">
        <f t="shared" si="3"/>
        <v>0</v>
      </c>
      <c r="AF53" s="29">
        <f t="shared" si="4"/>
        <v>0</v>
      </c>
      <c r="AG53" s="25">
        <f>IF(K53="D2",'Ausfüllen_Kalkulationsdaten UR'!#REF!,'Ausfüllen_Kalkulationsdaten UR'!$D$36)</f>
        <v>0</v>
      </c>
      <c r="AH53" s="30">
        <f t="shared" si="5"/>
        <v>0</v>
      </c>
      <c r="AI53" s="30">
        <f t="shared" si="6"/>
        <v>0</v>
      </c>
      <c r="AJ53" s="30">
        <f>AH53/'Ausfüllen_Kalkulationsdaten UR'!$E$5</f>
        <v>0</v>
      </c>
    </row>
    <row r="54" spans="1:36" s="14" customFormat="1" x14ac:dyDescent="0.2">
      <c r="A54" s="22">
        <v>43</v>
      </c>
      <c r="B54" s="245" t="s">
        <v>312</v>
      </c>
      <c r="C54" s="245" t="s">
        <v>316</v>
      </c>
      <c r="D54" s="245" t="s">
        <v>383</v>
      </c>
      <c r="E54" s="246" t="s">
        <v>393</v>
      </c>
      <c r="F54" s="247" t="s">
        <v>145</v>
      </c>
      <c r="G54" s="248" t="s">
        <v>394</v>
      </c>
      <c r="H54" s="248" t="s">
        <v>287</v>
      </c>
      <c r="I54" s="249" t="s">
        <v>288</v>
      </c>
      <c r="J54" s="250" t="s">
        <v>316</v>
      </c>
      <c r="K54" s="248"/>
      <c r="L54" s="248" t="s">
        <v>326</v>
      </c>
      <c r="M54" s="251">
        <v>18.18</v>
      </c>
      <c r="N54" s="236"/>
      <c r="O54" s="236"/>
      <c r="P54" s="237"/>
      <c r="Q54" s="238"/>
      <c r="R54" s="238"/>
      <c r="S54" s="238"/>
      <c r="T54" s="239"/>
      <c r="U54" s="34">
        <f>IF(H54="Ja",VLOOKUP(K54,'Ausfüllen_Kalkulationsdaten UR'!$A$9:$D$33,4),0)</f>
        <v>0</v>
      </c>
      <c r="V54" s="34" t="str">
        <f t="shared" si="0"/>
        <v>/</v>
      </c>
      <c r="W54" s="23">
        <f>X54/'Ausfüllen_Kalkulationsdaten UR'!$E$5</f>
        <v>0</v>
      </c>
      <c r="X54" s="27">
        <f t="shared" si="1"/>
        <v>0</v>
      </c>
      <c r="Y54" s="26" t="str">
        <f>IF(U54=0,"keine Reinigung",VLOOKUP(U54,'Ausfüllen_Kalkulationsdaten UR'!$A$40:$C$50,2,FALSE))</f>
        <v>keine Reinigung</v>
      </c>
      <c r="Z54" s="84" t="str">
        <f>IF(U54=0,"0",VLOOKUP(U54,'Ausfüllen_Kalkulationsdaten UR'!$A$40:$C$50,3,FALSE))</f>
        <v>0</v>
      </c>
      <c r="AA54" s="24" t="str">
        <f>IF(U54=0,"0",VLOOKUP(K54,'Ausfüllen_Kalkulationsdaten UR'!$A$9:$E$33,5,FALSE))</f>
        <v>0</v>
      </c>
      <c r="AB54" s="71">
        <f>IF(K54="A1",'Ausfüllen_Kalkulationsdaten UR'!$E$10,IF(K54="C1",'Ausfüllen_Kalkulationsdaten UR'!$E$13,0))</f>
        <v>0</v>
      </c>
      <c r="AC54" s="28">
        <f>ROUND(AF54/'Ausfüllen_Kalkulationsdaten UR'!$E$5,2)</f>
        <v>0</v>
      </c>
      <c r="AD54" s="28">
        <f t="shared" si="2"/>
        <v>0</v>
      </c>
      <c r="AE54" s="29">
        <f t="shared" si="3"/>
        <v>0</v>
      </c>
      <c r="AF54" s="29">
        <f t="shared" si="4"/>
        <v>0</v>
      </c>
      <c r="AG54" s="25">
        <f>IF(K54="D2",'Ausfüllen_Kalkulationsdaten UR'!#REF!,'Ausfüllen_Kalkulationsdaten UR'!$D$36)</f>
        <v>0</v>
      </c>
      <c r="AH54" s="30">
        <f t="shared" si="5"/>
        <v>0</v>
      </c>
      <c r="AI54" s="30">
        <f t="shared" si="6"/>
        <v>0</v>
      </c>
      <c r="AJ54" s="30">
        <f>AH54/'Ausfüllen_Kalkulationsdaten UR'!$E$5</f>
        <v>0</v>
      </c>
    </row>
    <row r="55" spans="1:36" s="14" customFormat="1" x14ac:dyDescent="0.2">
      <c r="A55" s="22">
        <v>44</v>
      </c>
      <c r="B55" s="245" t="s">
        <v>312</v>
      </c>
      <c r="C55" s="245" t="s">
        <v>316</v>
      </c>
      <c r="D55" s="245" t="s">
        <v>383</v>
      </c>
      <c r="E55" s="246" t="s">
        <v>395</v>
      </c>
      <c r="F55" s="247" t="s">
        <v>145</v>
      </c>
      <c r="G55" s="248" t="s">
        <v>396</v>
      </c>
      <c r="H55" s="248" t="s">
        <v>287</v>
      </c>
      <c r="I55" s="249" t="s">
        <v>288</v>
      </c>
      <c r="J55" s="250" t="s">
        <v>316</v>
      </c>
      <c r="K55" s="248"/>
      <c r="L55" s="248" t="s">
        <v>326</v>
      </c>
      <c r="M55" s="251">
        <v>29.11</v>
      </c>
      <c r="N55" s="236"/>
      <c r="O55" s="236"/>
      <c r="P55" s="237"/>
      <c r="Q55" s="238"/>
      <c r="R55" s="238"/>
      <c r="S55" s="238"/>
      <c r="T55" s="239"/>
      <c r="U55" s="34">
        <f>IF(H55="Ja",VLOOKUP(K55,'Ausfüllen_Kalkulationsdaten UR'!$A$9:$D$33,4),0)</f>
        <v>0</v>
      </c>
      <c r="V55" s="34" t="str">
        <f t="shared" si="0"/>
        <v>/</v>
      </c>
      <c r="W55" s="23">
        <f>X55/'Ausfüllen_Kalkulationsdaten UR'!$E$5</f>
        <v>0</v>
      </c>
      <c r="X55" s="27">
        <f t="shared" si="1"/>
        <v>0</v>
      </c>
      <c r="Y55" s="26" t="str">
        <f>IF(U55=0,"keine Reinigung",VLOOKUP(U55,'Ausfüllen_Kalkulationsdaten UR'!$A$40:$C$50,2,FALSE))</f>
        <v>keine Reinigung</v>
      </c>
      <c r="Z55" s="84" t="str">
        <f>IF(U55=0,"0",VLOOKUP(U55,'Ausfüllen_Kalkulationsdaten UR'!$A$40:$C$50,3,FALSE))</f>
        <v>0</v>
      </c>
      <c r="AA55" s="24" t="str">
        <f>IF(U55=0,"0",VLOOKUP(K55,'Ausfüllen_Kalkulationsdaten UR'!$A$9:$E$33,5,FALSE))</f>
        <v>0</v>
      </c>
      <c r="AB55" s="71">
        <f>IF(K55="A1",'Ausfüllen_Kalkulationsdaten UR'!$E$10,IF(K55="C1",'Ausfüllen_Kalkulationsdaten UR'!$E$13,0))</f>
        <v>0</v>
      </c>
      <c r="AC55" s="28">
        <f>ROUND(AF55/'Ausfüllen_Kalkulationsdaten UR'!$E$5,2)</f>
        <v>0</v>
      </c>
      <c r="AD55" s="28">
        <f t="shared" si="2"/>
        <v>0</v>
      </c>
      <c r="AE55" s="29">
        <f t="shared" si="3"/>
        <v>0</v>
      </c>
      <c r="AF55" s="29">
        <f t="shared" si="4"/>
        <v>0</v>
      </c>
      <c r="AG55" s="25">
        <f>IF(K55="D2",'Ausfüllen_Kalkulationsdaten UR'!#REF!,'Ausfüllen_Kalkulationsdaten UR'!$D$36)</f>
        <v>0</v>
      </c>
      <c r="AH55" s="30">
        <f t="shared" si="5"/>
        <v>0</v>
      </c>
      <c r="AI55" s="30">
        <f t="shared" si="6"/>
        <v>0</v>
      </c>
      <c r="AJ55" s="30">
        <f>AH55/'Ausfüllen_Kalkulationsdaten UR'!$E$5</f>
        <v>0</v>
      </c>
    </row>
    <row r="56" spans="1:36" s="14" customFormat="1" x14ac:dyDescent="0.2">
      <c r="A56" s="22">
        <v>45</v>
      </c>
      <c r="B56" s="245" t="s">
        <v>312</v>
      </c>
      <c r="C56" s="245" t="s">
        <v>316</v>
      </c>
      <c r="D56" s="245" t="s">
        <v>383</v>
      </c>
      <c r="E56" s="246" t="s">
        <v>397</v>
      </c>
      <c r="F56" s="247" t="s">
        <v>145</v>
      </c>
      <c r="G56" s="248" t="s">
        <v>398</v>
      </c>
      <c r="H56" s="248" t="s">
        <v>303</v>
      </c>
      <c r="I56" s="249" t="s">
        <v>288</v>
      </c>
      <c r="J56" s="250" t="s">
        <v>316</v>
      </c>
      <c r="K56" s="248" t="s">
        <v>52</v>
      </c>
      <c r="L56" s="248" t="s">
        <v>326</v>
      </c>
      <c r="M56" s="251">
        <v>28.29</v>
      </c>
      <c r="N56" s="236"/>
      <c r="O56" s="236"/>
      <c r="P56" s="237"/>
      <c r="Q56" s="238"/>
      <c r="R56" s="238"/>
      <c r="S56" s="238"/>
      <c r="T56" s="239"/>
      <c r="U56" s="34">
        <f>IF(H56="Ja",VLOOKUP(K56,'Ausfüllen_Kalkulationsdaten UR'!$A$9:$D$33,4),0)</f>
        <v>5</v>
      </c>
      <c r="V56" s="34" t="str">
        <f t="shared" si="0"/>
        <v>/</v>
      </c>
      <c r="W56" s="23">
        <f>X56/'Ausfüllen_Kalkulationsdaten UR'!$E$5</f>
        <v>28.29</v>
      </c>
      <c r="X56" s="27">
        <f t="shared" si="1"/>
        <v>5356.1457</v>
      </c>
      <c r="Y56" s="26" t="str">
        <f>IF(U56=0,"keine Reinigung",VLOOKUP(U56,'Ausfüllen_Kalkulationsdaten UR'!$A$40:$C$50,2,FALSE))</f>
        <v xml:space="preserve">wtl. fünfmal </v>
      </c>
      <c r="Z56" s="84">
        <f>IF(U56=0,"0",VLOOKUP(U56,'Ausfüllen_Kalkulationsdaten UR'!$A$40:$C$50,3,FALSE))</f>
        <v>189.33</v>
      </c>
      <c r="AA56" s="24">
        <f>IF(U56=0,"0",VLOOKUP(K56,'Ausfüllen_Kalkulationsdaten UR'!$A$9:$E$33,5,FALSE))</f>
        <v>0</v>
      </c>
      <c r="AB56" s="71">
        <f>IF(K56="A1",'Ausfüllen_Kalkulationsdaten UR'!$E$10,IF(K56="C1",'Ausfüllen_Kalkulationsdaten UR'!$E$13,0))</f>
        <v>0</v>
      </c>
      <c r="AC56" s="28" t="e">
        <f>ROUND(AF56/'Ausfüllen_Kalkulationsdaten UR'!$E$5,2)</f>
        <v>#DIV/0!</v>
      </c>
      <c r="AD56" s="28" t="e">
        <f t="shared" si="2"/>
        <v>#DIV/0!</v>
      </c>
      <c r="AE56" s="29" t="e">
        <f t="shared" si="3"/>
        <v>#DIV/0!</v>
      </c>
      <c r="AF56" s="29" t="e">
        <f t="shared" si="4"/>
        <v>#DIV/0!</v>
      </c>
      <c r="AG56" s="25">
        <f>IF(K56="D2",'Ausfüllen_Kalkulationsdaten UR'!#REF!,'Ausfüllen_Kalkulationsdaten UR'!$D$36)</f>
        <v>0</v>
      </c>
      <c r="AH56" s="30" t="e">
        <f t="shared" si="5"/>
        <v>#DIV/0!</v>
      </c>
      <c r="AI56" s="30" t="e">
        <f t="shared" si="6"/>
        <v>#DIV/0!</v>
      </c>
      <c r="AJ56" s="30" t="e">
        <f>AH56/'Ausfüllen_Kalkulationsdaten UR'!$E$5</f>
        <v>#DIV/0!</v>
      </c>
    </row>
    <row r="57" spans="1:36" s="14" customFormat="1" x14ac:dyDescent="0.2">
      <c r="A57" s="22">
        <v>46</v>
      </c>
      <c r="B57" s="245" t="s">
        <v>312</v>
      </c>
      <c r="C57" s="245" t="s">
        <v>316</v>
      </c>
      <c r="D57" s="245" t="s">
        <v>383</v>
      </c>
      <c r="E57" s="246" t="s">
        <v>399</v>
      </c>
      <c r="F57" s="247" t="s">
        <v>145</v>
      </c>
      <c r="G57" s="248" t="s">
        <v>400</v>
      </c>
      <c r="H57" s="248" t="s">
        <v>303</v>
      </c>
      <c r="I57" s="249" t="s">
        <v>288</v>
      </c>
      <c r="J57" s="250" t="s">
        <v>316</v>
      </c>
      <c r="K57" s="248" t="s">
        <v>77</v>
      </c>
      <c r="L57" s="248" t="s">
        <v>326</v>
      </c>
      <c r="M57" s="251">
        <v>8.24</v>
      </c>
      <c r="N57" s="236"/>
      <c r="O57" s="236"/>
      <c r="P57" s="237"/>
      <c r="Q57" s="238"/>
      <c r="R57" s="238"/>
      <c r="S57" s="238"/>
      <c r="T57" s="239"/>
      <c r="U57" s="34">
        <f>IF(H57="Ja",VLOOKUP(K57,'Ausfüllen_Kalkulationsdaten UR'!$A$9:$D$33,4),0)</f>
        <v>5</v>
      </c>
      <c r="V57" s="34" t="str">
        <f t="shared" si="0"/>
        <v>/</v>
      </c>
      <c r="W57" s="23">
        <f>X57/'Ausfüllen_Kalkulationsdaten UR'!$E$5</f>
        <v>8.24</v>
      </c>
      <c r="X57" s="27">
        <f t="shared" si="1"/>
        <v>1560.0792000000001</v>
      </c>
      <c r="Y57" s="26" t="str">
        <f>IF(U57=0,"keine Reinigung",VLOOKUP(U57,'Ausfüllen_Kalkulationsdaten UR'!$A$40:$C$50,2,FALSE))</f>
        <v xml:space="preserve">wtl. fünfmal </v>
      </c>
      <c r="Z57" s="84">
        <f>IF(U57=0,"0",VLOOKUP(U57,'Ausfüllen_Kalkulationsdaten UR'!$A$40:$C$50,3,FALSE))</f>
        <v>189.33</v>
      </c>
      <c r="AA57" s="24">
        <f>IF(U57=0,"0",VLOOKUP(K57,'Ausfüllen_Kalkulationsdaten UR'!$A$9:$E$33,5,FALSE))</f>
        <v>0</v>
      </c>
      <c r="AB57" s="71">
        <f>IF(K57="A1",'Ausfüllen_Kalkulationsdaten UR'!$E$10,IF(K57="C1",'Ausfüllen_Kalkulationsdaten UR'!$E$13,0))</f>
        <v>0</v>
      </c>
      <c r="AC57" s="28" t="e">
        <f>ROUND(AF57/'Ausfüllen_Kalkulationsdaten UR'!$E$5,2)</f>
        <v>#DIV/0!</v>
      </c>
      <c r="AD57" s="28" t="e">
        <f t="shared" si="2"/>
        <v>#DIV/0!</v>
      </c>
      <c r="AE57" s="29" t="e">
        <f t="shared" si="3"/>
        <v>#DIV/0!</v>
      </c>
      <c r="AF57" s="29" t="e">
        <f t="shared" si="4"/>
        <v>#DIV/0!</v>
      </c>
      <c r="AG57" s="25">
        <f>IF(K57="D2",'Ausfüllen_Kalkulationsdaten UR'!#REF!,'Ausfüllen_Kalkulationsdaten UR'!$D$36)</f>
        <v>0</v>
      </c>
      <c r="AH57" s="30" t="e">
        <f t="shared" si="5"/>
        <v>#DIV/0!</v>
      </c>
      <c r="AI57" s="30" t="e">
        <f t="shared" si="6"/>
        <v>#DIV/0!</v>
      </c>
      <c r="AJ57" s="30" t="e">
        <f>AH57/'Ausfüllen_Kalkulationsdaten UR'!$E$5</f>
        <v>#DIV/0!</v>
      </c>
    </row>
    <row r="58" spans="1:36" s="14" customFormat="1" x14ac:dyDescent="0.2">
      <c r="A58" s="22">
        <v>47</v>
      </c>
      <c r="B58" s="245" t="s">
        <v>312</v>
      </c>
      <c r="C58" s="245" t="s">
        <v>316</v>
      </c>
      <c r="D58" s="245" t="s">
        <v>383</v>
      </c>
      <c r="E58" s="246" t="s">
        <v>401</v>
      </c>
      <c r="F58" s="247" t="s">
        <v>145</v>
      </c>
      <c r="G58" s="248" t="s">
        <v>402</v>
      </c>
      <c r="H58" s="248" t="s">
        <v>303</v>
      </c>
      <c r="I58" s="249" t="s">
        <v>288</v>
      </c>
      <c r="J58" s="250" t="s">
        <v>316</v>
      </c>
      <c r="K58" s="248" t="s">
        <v>73</v>
      </c>
      <c r="L58" s="248" t="s">
        <v>326</v>
      </c>
      <c r="M58" s="251">
        <v>6.32</v>
      </c>
      <c r="N58" s="236"/>
      <c r="O58" s="236"/>
      <c r="P58" s="237"/>
      <c r="Q58" s="238"/>
      <c r="R58" s="238"/>
      <c r="S58" s="238"/>
      <c r="T58" s="239"/>
      <c r="U58" s="34">
        <f>IF(H58="Ja",VLOOKUP(K58,'Ausfüllen_Kalkulationsdaten UR'!$A$9:$D$33,4),0)</f>
        <v>5</v>
      </c>
      <c r="V58" s="34" t="str">
        <f t="shared" si="0"/>
        <v>/</v>
      </c>
      <c r="W58" s="23">
        <f>X58/'Ausfüllen_Kalkulationsdaten UR'!$E$5</f>
        <v>6.32</v>
      </c>
      <c r="X58" s="27">
        <f t="shared" si="1"/>
        <v>1196.5656000000001</v>
      </c>
      <c r="Y58" s="26" t="str">
        <f>IF(U58=0,"keine Reinigung",VLOOKUP(U58,'Ausfüllen_Kalkulationsdaten UR'!$A$40:$C$50,2,FALSE))</f>
        <v xml:space="preserve">wtl. fünfmal </v>
      </c>
      <c r="Z58" s="84">
        <f>IF(U58=0,"0",VLOOKUP(U58,'Ausfüllen_Kalkulationsdaten UR'!$A$40:$C$50,3,FALSE))</f>
        <v>189.33</v>
      </c>
      <c r="AA58" s="24">
        <f>IF(U58=0,"0",VLOOKUP(K58,'Ausfüllen_Kalkulationsdaten UR'!$A$9:$E$33,5,FALSE))</f>
        <v>0</v>
      </c>
      <c r="AB58" s="71">
        <f>IF(K58="A1",'Ausfüllen_Kalkulationsdaten UR'!$E$10,IF(K58="C1",'Ausfüllen_Kalkulationsdaten UR'!$E$13,0))</f>
        <v>0</v>
      </c>
      <c r="AC58" s="28" t="e">
        <f>ROUND(AF58/'Ausfüllen_Kalkulationsdaten UR'!$E$5,2)</f>
        <v>#DIV/0!</v>
      </c>
      <c r="AD58" s="28" t="e">
        <f t="shared" si="2"/>
        <v>#DIV/0!</v>
      </c>
      <c r="AE58" s="29" t="e">
        <f t="shared" si="3"/>
        <v>#DIV/0!</v>
      </c>
      <c r="AF58" s="29" t="e">
        <f t="shared" si="4"/>
        <v>#DIV/0!</v>
      </c>
      <c r="AG58" s="25">
        <f>IF(K58="D2",'Ausfüllen_Kalkulationsdaten UR'!#REF!,'Ausfüllen_Kalkulationsdaten UR'!$D$36)</f>
        <v>0</v>
      </c>
      <c r="AH58" s="30" t="e">
        <f t="shared" si="5"/>
        <v>#DIV/0!</v>
      </c>
      <c r="AI58" s="30" t="e">
        <f t="shared" si="6"/>
        <v>#DIV/0!</v>
      </c>
      <c r="AJ58" s="30" t="e">
        <f>AH58/'Ausfüllen_Kalkulationsdaten UR'!$E$5</f>
        <v>#DIV/0!</v>
      </c>
    </row>
    <row r="59" spans="1:36" s="14" customFormat="1" x14ac:dyDescent="0.2">
      <c r="A59" s="22">
        <v>48</v>
      </c>
      <c r="B59" s="245" t="s">
        <v>312</v>
      </c>
      <c r="C59" s="245" t="s">
        <v>316</v>
      </c>
      <c r="D59" s="245" t="s">
        <v>383</v>
      </c>
      <c r="E59" s="246" t="s">
        <v>401</v>
      </c>
      <c r="F59" s="247" t="s">
        <v>145</v>
      </c>
      <c r="G59" s="248" t="s">
        <v>403</v>
      </c>
      <c r="H59" s="248" t="s">
        <v>303</v>
      </c>
      <c r="I59" s="249" t="s">
        <v>288</v>
      </c>
      <c r="J59" s="250" t="s">
        <v>316</v>
      </c>
      <c r="K59" s="248" t="s">
        <v>71</v>
      </c>
      <c r="L59" s="248" t="s">
        <v>326</v>
      </c>
      <c r="M59" s="251">
        <v>5.5</v>
      </c>
      <c r="N59" s="236"/>
      <c r="O59" s="236"/>
      <c r="P59" s="237"/>
      <c r="Q59" s="238"/>
      <c r="R59" s="238"/>
      <c r="S59" s="238"/>
      <c r="T59" s="239"/>
      <c r="U59" s="34">
        <f>IF(H59="Ja",VLOOKUP(K59,'Ausfüllen_Kalkulationsdaten UR'!$A$9:$D$33,4),0)</f>
        <v>5</v>
      </c>
      <c r="V59" s="34" t="str">
        <f t="shared" si="0"/>
        <v>/</v>
      </c>
      <c r="W59" s="23">
        <f>X59/'Ausfüllen_Kalkulationsdaten UR'!$E$5</f>
        <v>5.5</v>
      </c>
      <c r="X59" s="27">
        <f t="shared" si="1"/>
        <v>1041.3150000000001</v>
      </c>
      <c r="Y59" s="26" t="str">
        <f>IF(U59=0,"keine Reinigung",VLOOKUP(U59,'Ausfüllen_Kalkulationsdaten UR'!$A$40:$C$50,2,FALSE))</f>
        <v xml:space="preserve">wtl. fünfmal </v>
      </c>
      <c r="Z59" s="84">
        <f>IF(U59=0,"0",VLOOKUP(U59,'Ausfüllen_Kalkulationsdaten UR'!$A$40:$C$50,3,FALSE))</f>
        <v>189.33</v>
      </c>
      <c r="AA59" s="24">
        <f>IF(U59=0,"0",VLOOKUP(K59,'Ausfüllen_Kalkulationsdaten UR'!$A$9:$E$33,5,FALSE))</f>
        <v>0</v>
      </c>
      <c r="AB59" s="71">
        <f>IF(K59="A1",'Ausfüllen_Kalkulationsdaten UR'!$E$10,IF(K59="C1",'Ausfüllen_Kalkulationsdaten UR'!$E$13,0))</f>
        <v>0</v>
      </c>
      <c r="AC59" s="28" t="e">
        <f>ROUND(AF59/'Ausfüllen_Kalkulationsdaten UR'!$E$5,2)</f>
        <v>#DIV/0!</v>
      </c>
      <c r="AD59" s="28" t="e">
        <f t="shared" si="2"/>
        <v>#DIV/0!</v>
      </c>
      <c r="AE59" s="29" t="e">
        <f t="shared" si="3"/>
        <v>#DIV/0!</v>
      </c>
      <c r="AF59" s="29" t="e">
        <f t="shared" si="4"/>
        <v>#DIV/0!</v>
      </c>
      <c r="AG59" s="25">
        <f>IF(K59="D2",'Ausfüllen_Kalkulationsdaten UR'!#REF!,'Ausfüllen_Kalkulationsdaten UR'!$D$36)</f>
        <v>0</v>
      </c>
      <c r="AH59" s="30" t="e">
        <f t="shared" si="5"/>
        <v>#DIV/0!</v>
      </c>
      <c r="AI59" s="30" t="e">
        <f t="shared" si="6"/>
        <v>#DIV/0!</v>
      </c>
      <c r="AJ59" s="30" t="e">
        <f>AH59/'Ausfüllen_Kalkulationsdaten UR'!$E$5</f>
        <v>#DIV/0!</v>
      </c>
    </row>
    <row r="60" spans="1:36" s="14" customFormat="1" x14ac:dyDescent="0.2">
      <c r="A60" s="22">
        <v>49</v>
      </c>
      <c r="B60" s="245" t="s">
        <v>312</v>
      </c>
      <c r="C60" s="245" t="s">
        <v>316</v>
      </c>
      <c r="D60" s="245" t="s">
        <v>404</v>
      </c>
      <c r="E60" s="246" t="s">
        <v>405</v>
      </c>
      <c r="F60" s="247" t="s">
        <v>145</v>
      </c>
      <c r="G60" s="248" t="s">
        <v>406</v>
      </c>
      <c r="H60" s="248" t="s">
        <v>303</v>
      </c>
      <c r="I60" s="249" t="s">
        <v>288</v>
      </c>
      <c r="J60" s="250" t="s">
        <v>316</v>
      </c>
      <c r="K60" s="248" t="s">
        <v>52</v>
      </c>
      <c r="L60" s="248" t="s">
        <v>320</v>
      </c>
      <c r="M60" s="251">
        <v>109.14</v>
      </c>
      <c r="N60" s="236"/>
      <c r="O60" s="236"/>
      <c r="P60" s="237"/>
      <c r="Q60" s="238"/>
      <c r="R60" s="238"/>
      <c r="S60" s="238"/>
      <c r="T60" s="239"/>
      <c r="U60" s="34">
        <f>IF(H60="Ja",VLOOKUP(K60,'Ausfüllen_Kalkulationsdaten UR'!$A$9:$D$33,4),0)</f>
        <v>5</v>
      </c>
      <c r="V60" s="34" t="str">
        <f t="shared" si="0"/>
        <v>/</v>
      </c>
      <c r="W60" s="23">
        <f>X60/'Ausfüllen_Kalkulationsdaten UR'!$E$5</f>
        <v>109.14</v>
      </c>
      <c r="X60" s="27">
        <f t="shared" si="1"/>
        <v>20663.476200000001</v>
      </c>
      <c r="Y60" s="26" t="str">
        <f>IF(U60=0,"keine Reinigung",VLOOKUP(U60,'Ausfüllen_Kalkulationsdaten UR'!$A$40:$C$50,2,FALSE))</f>
        <v xml:space="preserve">wtl. fünfmal </v>
      </c>
      <c r="Z60" s="84">
        <f>IF(U60=0,"0",VLOOKUP(U60,'Ausfüllen_Kalkulationsdaten UR'!$A$40:$C$50,3,FALSE))</f>
        <v>189.33</v>
      </c>
      <c r="AA60" s="24">
        <f>IF(U60=0,"0",VLOOKUP(K60,'Ausfüllen_Kalkulationsdaten UR'!$A$9:$E$33,5,FALSE))</f>
        <v>0</v>
      </c>
      <c r="AB60" s="71">
        <f>IF(K60="A1",'Ausfüllen_Kalkulationsdaten UR'!$E$10,IF(K60="C1",'Ausfüllen_Kalkulationsdaten UR'!$E$13,0))</f>
        <v>0</v>
      </c>
      <c r="AC60" s="28" t="e">
        <f>ROUND(AF60/'Ausfüllen_Kalkulationsdaten UR'!$E$5,2)</f>
        <v>#DIV/0!</v>
      </c>
      <c r="AD60" s="28" t="e">
        <f t="shared" si="2"/>
        <v>#DIV/0!</v>
      </c>
      <c r="AE60" s="29" t="e">
        <f t="shared" si="3"/>
        <v>#DIV/0!</v>
      </c>
      <c r="AF60" s="29" t="e">
        <f t="shared" si="4"/>
        <v>#DIV/0!</v>
      </c>
      <c r="AG60" s="25">
        <f>IF(K60="D2",'Ausfüllen_Kalkulationsdaten UR'!#REF!,'Ausfüllen_Kalkulationsdaten UR'!$D$36)</f>
        <v>0</v>
      </c>
      <c r="AH60" s="30" t="e">
        <f t="shared" si="5"/>
        <v>#DIV/0!</v>
      </c>
      <c r="AI60" s="30" t="e">
        <f t="shared" si="6"/>
        <v>#DIV/0!</v>
      </c>
      <c r="AJ60" s="30" t="e">
        <f>AH60/'Ausfüllen_Kalkulationsdaten UR'!$E$5</f>
        <v>#DIV/0!</v>
      </c>
    </row>
    <row r="61" spans="1:36" s="14" customFormat="1" x14ac:dyDescent="0.2">
      <c r="A61" s="22">
        <v>50</v>
      </c>
      <c r="B61" s="245" t="s">
        <v>312</v>
      </c>
      <c r="C61" s="245" t="s">
        <v>316</v>
      </c>
      <c r="D61" s="245" t="s">
        <v>404</v>
      </c>
      <c r="E61" s="246" t="s">
        <v>407</v>
      </c>
      <c r="F61" s="247" t="s">
        <v>145</v>
      </c>
      <c r="G61" s="248" t="s">
        <v>408</v>
      </c>
      <c r="H61" s="248" t="s">
        <v>303</v>
      </c>
      <c r="I61" s="249" t="s">
        <v>288</v>
      </c>
      <c r="J61" s="250" t="s">
        <v>316</v>
      </c>
      <c r="K61" s="248" t="s">
        <v>6</v>
      </c>
      <c r="L61" s="248" t="s">
        <v>304</v>
      </c>
      <c r="M61" s="251">
        <v>16.23</v>
      </c>
      <c r="N61" s="236"/>
      <c r="O61" s="236"/>
      <c r="P61" s="237"/>
      <c r="Q61" s="238"/>
      <c r="R61" s="238"/>
      <c r="S61" s="238"/>
      <c r="T61" s="239"/>
      <c r="U61" s="34">
        <f>IF(H61="Ja",VLOOKUP(K61,'Ausfüllen_Kalkulationsdaten UR'!$A$9:$D$33,4),0)</f>
        <v>1</v>
      </c>
      <c r="V61" s="34" t="str">
        <f t="shared" si="0"/>
        <v>/</v>
      </c>
      <c r="W61" s="23">
        <f>X61/'Ausfüllen_Kalkulationsdaten UR'!$E$5</f>
        <v>3.2463428933607981</v>
      </c>
      <c r="X61" s="27">
        <f t="shared" si="1"/>
        <v>614.63009999999997</v>
      </c>
      <c r="Y61" s="26" t="str">
        <f>IF(U61=0,"keine Reinigung",VLOOKUP(U61,'Ausfüllen_Kalkulationsdaten UR'!$A$40:$C$50,2,FALSE))</f>
        <v>wtl. einmal</v>
      </c>
      <c r="Z61" s="84">
        <f>IF(U61=0,"0",VLOOKUP(U61,'Ausfüllen_Kalkulationsdaten UR'!$A$40:$C$50,3,FALSE))</f>
        <v>37.869999999999997</v>
      </c>
      <c r="AA61" s="24">
        <f>IF(U61=0,"0",VLOOKUP(K61,'Ausfüllen_Kalkulationsdaten UR'!$A$9:$E$33,5,FALSE))</f>
        <v>0</v>
      </c>
      <c r="AB61" s="71">
        <f>IF(K61="A1",'Ausfüllen_Kalkulationsdaten UR'!$E$10,IF(K61="C1",'Ausfüllen_Kalkulationsdaten UR'!$E$13,0))</f>
        <v>0</v>
      </c>
      <c r="AC61" s="28" t="e">
        <f>ROUND(AF61/'Ausfüllen_Kalkulationsdaten UR'!$E$5,2)</f>
        <v>#DIV/0!</v>
      </c>
      <c r="AD61" s="28" t="e">
        <f t="shared" si="2"/>
        <v>#DIV/0!</v>
      </c>
      <c r="AE61" s="29" t="e">
        <f t="shared" si="3"/>
        <v>#DIV/0!</v>
      </c>
      <c r="AF61" s="29" t="e">
        <f t="shared" si="4"/>
        <v>#DIV/0!</v>
      </c>
      <c r="AG61" s="25">
        <f>IF(K61="D2",'Ausfüllen_Kalkulationsdaten UR'!#REF!,'Ausfüllen_Kalkulationsdaten UR'!$D$36)</f>
        <v>0</v>
      </c>
      <c r="AH61" s="30" t="e">
        <f t="shared" si="5"/>
        <v>#DIV/0!</v>
      </c>
      <c r="AI61" s="30" t="e">
        <f t="shared" si="6"/>
        <v>#DIV/0!</v>
      </c>
      <c r="AJ61" s="30" t="e">
        <f>AH61/'Ausfüllen_Kalkulationsdaten UR'!$E$5</f>
        <v>#DIV/0!</v>
      </c>
    </row>
    <row r="62" spans="1:36" s="14" customFormat="1" x14ac:dyDescent="0.2">
      <c r="A62" s="22">
        <v>51</v>
      </c>
      <c r="B62" s="245" t="s">
        <v>312</v>
      </c>
      <c r="C62" s="245" t="s">
        <v>316</v>
      </c>
      <c r="D62" s="245" t="s">
        <v>404</v>
      </c>
      <c r="E62" s="246" t="s">
        <v>409</v>
      </c>
      <c r="F62" s="247" t="s">
        <v>145</v>
      </c>
      <c r="G62" s="248" t="s">
        <v>410</v>
      </c>
      <c r="H62" s="248" t="s">
        <v>303</v>
      </c>
      <c r="I62" s="249" t="s">
        <v>288</v>
      </c>
      <c r="J62" s="250" t="s">
        <v>316</v>
      </c>
      <c r="K62" s="248" t="s">
        <v>6</v>
      </c>
      <c r="L62" s="248" t="s">
        <v>311</v>
      </c>
      <c r="M62" s="251">
        <v>6.76</v>
      </c>
      <c r="N62" s="236"/>
      <c r="O62" s="236"/>
      <c r="P62" s="237"/>
      <c r="Q62" s="238"/>
      <c r="R62" s="238"/>
      <c r="S62" s="238"/>
      <c r="T62" s="239"/>
      <c r="U62" s="34">
        <f>IF(H62="Ja",VLOOKUP(K62,'Ausfüllen_Kalkulationsdaten UR'!$A$9:$D$33,4),0)</f>
        <v>1</v>
      </c>
      <c r="V62" s="34" t="str">
        <f t="shared" si="0"/>
        <v>/</v>
      </c>
      <c r="W62" s="23">
        <f>X62/'Ausfüllen_Kalkulationsdaten UR'!$E$5</f>
        <v>1.3521428194158347</v>
      </c>
      <c r="X62" s="27">
        <f t="shared" si="1"/>
        <v>256.00119999999998</v>
      </c>
      <c r="Y62" s="26" t="str">
        <f>IF(U62=0,"keine Reinigung",VLOOKUP(U62,'Ausfüllen_Kalkulationsdaten UR'!$A$40:$C$50,2,FALSE))</f>
        <v>wtl. einmal</v>
      </c>
      <c r="Z62" s="84">
        <f>IF(U62=0,"0",VLOOKUP(U62,'Ausfüllen_Kalkulationsdaten UR'!$A$40:$C$50,3,FALSE))</f>
        <v>37.869999999999997</v>
      </c>
      <c r="AA62" s="24">
        <f>IF(U62=0,"0",VLOOKUP(K62,'Ausfüllen_Kalkulationsdaten UR'!$A$9:$E$33,5,FALSE))</f>
        <v>0</v>
      </c>
      <c r="AB62" s="71">
        <f>IF(K62="A1",'Ausfüllen_Kalkulationsdaten UR'!$E$10,IF(K62="C1",'Ausfüllen_Kalkulationsdaten UR'!$E$13,0))</f>
        <v>0</v>
      </c>
      <c r="AC62" s="28" t="e">
        <f>ROUND(AF62/'Ausfüllen_Kalkulationsdaten UR'!$E$5,2)</f>
        <v>#DIV/0!</v>
      </c>
      <c r="AD62" s="28" t="e">
        <f t="shared" si="2"/>
        <v>#DIV/0!</v>
      </c>
      <c r="AE62" s="29" t="e">
        <f t="shared" si="3"/>
        <v>#DIV/0!</v>
      </c>
      <c r="AF62" s="29" t="e">
        <f t="shared" si="4"/>
        <v>#DIV/0!</v>
      </c>
      <c r="AG62" s="25">
        <f>IF(K62="D2",'Ausfüllen_Kalkulationsdaten UR'!#REF!,'Ausfüllen_Kalkulationsdaten UR'!$D$36)</f>
        <v>0</v>
      </c>
      <c r="AH62" s="30" t="e">
        <f t="shared" si="5"/>
        <v>#DIV/0!</v>
      </c>
      <c r="AI62" s="30" t="e">
        <f t="shared" si="6"/>
        <v>#DIV/0!</v>
      </c>
      <c r="AJ62" s="30" t="e">
        <f>AH62/'Ausfüllen_Kalkulationsdaten UR'!$E$5</f>
        <v>#DIV/0!</v>
      </c>
    </row>
    <row r="63" spans="1:36" s="14" customFormat="1" x14ac:dyDescent="0.2">
      <c r="A63" s="22">
        <v>52</v>
      </c>
      <c r="B63" s="245" t="s">
        <v>312</v>
      </c>
      <c r="C63" s="245" t="s">
        <v>316</v>
      </c>
      <c r="D63" s="245" t="s">
        <v>404</v>
      </c>
      <c r="E63" s="246" t="s">
        <v>411</v>
      </c>
      <c r="F63" s="247" t="s">
        <v>145</v>
      </c>
      <c r="G63" s="248" t="s">
        <v>412</v>
      </c>
      <c r="H63" s="248" t="s">
        <v>303</v>
      </c>
      <c r="I63" s="249" t="s">
        <v>288</v>
      </c>
      <c r="J63" s="250" t="s">
        <v>316</v>
      </c>
      <c r="K63" s="248" t="s">
        <v>52</v>
      </c>
      <c r="L63" s="248" t="s">
        <v>304</v>
      </c>
      <c r="M63" s="251">
        <v>314.83999999999997</v>
      </c>
      <c r="N63" s="236"/>
      <c r="O63" s="236"/>
      <c r="P63" s="237"/>
      <c r="Q63" s="238"/>
      <c r="R63" s="238"/>
      <c r="S63" s="238"/>
      <c r="T63" s="239"/>
      <c r="U63" s="34">
        <f>IF(H63="Ja",VLOOKUP(K63,'Ausfüllen_Kalkulationsdaten UR'!$A$9:$D$33,4),0)</f>
        <v>5</v>
      </c>
      <c r="V63" s="34" t="str">
        <f t="shared" si="0"/>
        <v>/</v>
      </c>
      <c r="W63" s="23">
        <f>X63/'Ausfüllen_Kalkulationsdaten UR'!$E$5</f>
        <v>314.83999999999997</v>
      </c>
      <c r="X63" s="27">
        <f t="shared" si="1"/>
        <v>59608.657200000001</v>
      </c>
      <c r="Y63" s="26" t="str">
        <f>IF(U63=0,"keine Reinigung",VLOOKUP(U63,'Ausfüllen_Kalkulationsdaten UR'!$A$40:$C$50,2,FALSE))</f>
        <v xml:space="preserve">wtl. fünfmal </v>
      </c>
      <c r="Z63" s="84">
        <f>IF(U63=0,"0",VLOOKUP(U63,'Ausfüllen_Kalkulationsdaten UR'!$A$40:$C$50,3,FALSE))</f>
        <v>189.33</v>
      </c>
      <c r="AA63" s="24">
        <f>IF(U63=0,"0",VLOOKUP(K63,'Ausfüllen_Kalkulationsdaten UR'!$A$9:$E$33,5,FALSE))</f>
        <v>0</v>
      </c>
      <c r="AB63" s="71">
        <f>IF(K63="A1",'Ausfüllen_Kalkulationsdaten UR'!$E$10,IF(K63="C1",'Ausfüllen_Kalkulationsdaten UR'!$E$13,0))</f>
        <v>0</v>
      </c>
      <c r="AC63" s="28" t="e">
        <f>ROUND(AF63/'Ausfüllen_Kalkulationsdaten UR'!$E$5,2)</f>
        <v>#DIV/0!</v>
      </c>
      <c r="AD63" s="28" t="e">
        <f t="shared" si="2"/>
        <v>#DIV/0!</v>
      </c>
      <c r="AE63" s="29" t="e">
        <f t="shared" si="3"/>
        <v>#DIV/0!</v>
      </c>
      <c r="AF63" s="29" t="e">
        <f t="shared" si="4"/>
        <v>#DIV/0!</v>
      </c>
      <c r="AG63" s="25">
        <f>IF(K63="D2",'Ausfüllen_Kalkulationsdaten UR'!#REF!,'Ausfüllen_Kalkulationsdaten UR'!$D$36)</f>
        <v>0</v>
      </c>
      <c r="AH63" s="30" t="e">
        <f t="shared" si="5"/>
        <v>#DIV/0!</v>
      </c>
      <c r="AI63" s="30" t="e">
        <f t="shared" si="6"/>
        <v>#DIV/0!</v>
      </c>
      <c r="AJ63" s="30" t="e">
        <f>AH63/'Ausfüllen_Kalkulationsdaten UR'!$E$5</f>
        <v>#DIV/0!</v>
      </c>
    </row>
    <row r="64" spans="1:36" s="14" customFormat="1" x14ac:dyDescent="0.2">
      <c r="A64" s="22">
        <v>53</v>
      </c>
      <c r="B64" s="245" t="s">
        <v>312</v>
      </c>
      <c r="C64" s="245" t="s">
        <v>316</v>
      </c>
      <c r="D64" s="245" t="s">
        <v>404</v>
      </c>
      <c r="E64" s="246" t="s">
        <v>413</v>
      </c>
      <c r="F64" s="247" t="s">
        <v>145</v>
      </c>
      <c r="G64" s="248" t="s">
        <v>414</v>
      </c>
      <c r="H64" s="248" t="s">
        <v>415</v>
      </c>
      <c r="I64" s="249" t="s">
        <v>288</v>
      </c>
      <c r="J64" s="250" t="s">
        <v>316</v>
      </c>
      <c r="K64" s="248" t="s">
        <v>75</v>
      </c>
      <c r="L64" s="248" t="s">
        <v>386</v>
      </c>
      <c r="M64" s="251">
        <v>39.22</v>
      </c>
      <c r="N64" s="236"/>
      <c r="O64" s="236"/>
      <c r="P64" s="237"/>
      <c r="Q64" s="238"/>
      <c r="R64" s="238"/>
      <c r="S64" s="238"/>
      <c r="T64" s="239"/>
      <c r="U64" s="34">
        <f>IF(H64="Ja",VLOOKUP(K64,'Ausfüllen_Kalkulationsdaten UR'!$A$9:$D$33,4),0)</f>
        <v>5</v>
      </c>
      <c r="V64" s="34" t="str">
        <f t="shared" si="0"/>
        <v>/</v>
      </c>
      <c r="W64" s="23">
        <f>X64/'Ausfüllen_Kalkulationsdaten UR'!$E$5</f>
        <v>39.22</v>
      </c>
      <c r="X64" s="27">
        <f t="shared" si="1"/>
        <v>7425.5226000000002</v>
      </c>
      <c r="Y64" s="26" t="str">
        <f>IF(U64=0,"keine Reinigung",VLOOKUP(U64,'Ausfüllen_Kalkulationsdaten UR'!$A$40:$C$50,2,FALSE))</f>
        <v xml:space="preserve">wtl. fünfmal </v>
      </c>
      <c r="Z64" s="84">
        <f>IF(U64=0,"0",VLOOKUP(U64,'Ausfüllen_Kalkulationsdaten UR'!$A$40:$C$50,3,FALSE))</f>
        <v>189.33</v>
      </c>
      <c r="AA64" s="24">
        <f>IF(U64=0,"0",VLOOKUP(K64,'Ausfüllen_Kalkulationsdaten UR'!$A$9:$E$33,5,FALSE))</f>
        <v>0</v>
      </c>
      <c r="AB64" s="71">
        <f>IF(K64="A1",'Ausfüllen_Kalkulationsdaten UR'!$E$10,IF(K64="C1",'Ausfüllen_Kalkulationsdaten UR'!$E$13,0))</f>
        <v>0</v>
      </c>
      <c r="AC64" s="28" t="e">
        <f>ROUND(AF64/'Ausfüllen_Kalkulationsdaten UR'!$E$5,2)</f>
        <v>#DIV/0!</v>
      </c>
      <c r="AD64" s="28" t="e">
        <f t="shared" si="2"/>
        <v>#DIV/0!</v>
      </c>
      <c r="AE64" s="29" t="e">
        <f t="shared" si="3"/>
        <v>#DIV/0!</v>
      </c>
      <c r="AF64" s="29" t="e">
        <f t="shared" si="4"/>
        <v>#DIV/0!</v>
      </c>
      <c r="AG64" s="25">
        <f>IF(K64="D2",'Ausfüllen_Kalkulationsdaten UR'!#REF!,'Ausfüllen_Kalkulationsdaten UR'!$D$36)</f>
        <v>0</v>
      </c>
      <c r="AH64" s="30" t="e">
        <f t="shared" si="5"/>
        <v>#DIV/0!</v>
      </c>
      <c r="AI64" s="30" t="e">
        <f t="shared" si="6"/>
        <v>#DIV/0!</v>
      </c>
      <c r="AJ64" s="30" t="e">
        <f>AH64/'Ausfüllen_Kalkulationsdaten UR'!$E$5</f>
        <v>#DIV/0!</v>
      </c>
    </row>
    <row r="65" spans="1:36" s="14" customFormat="1" x14ac:dyDescent="0.2">
      <c r="A65" s="22">
        <v>54</v>
      </c>
      <c r="B65" s="245" t="s">
        <v>312</v>
      </c>
      <c r="C65" s="245" t="s">
        <v>316</v>
      </c>
      <c r="D65" s="245" t="s">
        <v>404</v>
      </c>
      <c r="E65" s="246" t="s">
        <v>416</v>
      </c>
      <c r="F65" s="247" t="s">
        <v>145</v>
      </c>
      <c r="G65" s="248" t="s">
        <v>417</v>
      </c>
      <c r="H65" s="248" t="s">
        <v>415</v>
      </c>
      <c r="I65" s="249" t="s">
        <v>288</v>
      </c>
      <c r="J65" s="250" t="s">
        <v>316</v>
      </c>
      <c r="K65" s="248" t="s">
        <v>75</v>
      </c>
      <c r="L65" s="248" t="s">
        <v>418</v>
      </c>
      <c r="M65" s="251">
        <v>44.72</v>
      </c>
      <c r="N65" s="236"/>
      <c r="O65" s="236"/>
      <c r="P65" s="237"/>
      <c r="Q65" s="238"/>
      <c r="R65" s="238"/>
      <c r="S65" s="238"/>
      <c r="T65" s="239"/>
      <c r="U65" s="34">
        <f>IF(H65="Ja",VLOOKUP(K65,'Ausfüllen_Kalkulationsdaten UR'!$A$9:$D$33,4),0)</f>
        <v>5</v>
      </c>
      <c r="V65" s="34" t="str">
        <f t="shared" si="0"/>
        <v>/</v>
      </c>
      <c r="W65" s="23">
        <f>X65/'Ausfüllen_Kalkulationsdaten UR'!$E$5</f>
        <v>44.72</v>
      </c>
      <c r="X65" s="27">
        <f t="shared" si="1"/>
        <v>8466.8376000000007</v>
      </c>
      <c r="Y65" s="26" t="str">
        <f>IF(U65=0,"keine Reinigung",VLOOKUP(U65,'Ausfüllen_Kalkulationsdaten UR'!$A$40:$C$50,2,FALSE))</f>
        <v xml:space="preserve">wtl. fünfmal </v>
      </c>
      <c r="Z65" s="84">
        <f>IF(U65=0,"0",VLOOKUP(U65,'Ausfüllen_Kalkulationsdaten UR'!$A$40:$C$50,3,FALSE))</f>
        <v>189.33</v>
      </c>
      <c r="AA65" s="24">
        <f>IF(U65=0,"0",VLOOKUP(K65,'Ausfüllen_Kalkulationsdaten UR'!$A$9:$E$33,5,FALSE))</f>
        <v>0</v>
      </c>
      <c r="AB65" s="71">
        <f>IF(K65="A1",'Ausfüllen_Kalkulationsdaten UR'!$E$10,IF(K65="C1",'Ausfüllen_Kalkulationsdaten UR'!$E$13,0))</f>
        <v>0</v>
      </c>
      <c r="AC65" s="28" t="e">
        <f>ROUND(AF65/'Ausfüllen_Kalkulationsdaten UR'!$E$5,2)</f>
        <v>#DIV/0!</v>
      </c>
      <c r="AD65" s="28" t="e">
        <f t="shared" si="2"/>
        <v>#DIV/0!</v>
      </c>
      <c r="AE65" s="29" t="e">
        <f t="shared" si="3"/>
        <v>#DIV/0!</v>
      </c>
      <c r="AF65" s="29" t="e">
        <f t="shared" si="4"/>
        <v>#DIV/0!</v>
      </c>
      <c r="AG65" s="25">
        <f>IF(K65="D2",'Ausfüllen_Kalkulationsdaten UR'!#REF!,'Ausfüllen_Kalkulationsdaten UR'!$D$36)</f>
        <v>0</v>
      </c>
      <c r="AH65" s="30" t="e">
        <f t="shared" si="5"/>
        <v>#DIV/0!</v>
      </c>
      <c r="AI65" s="30" t="e">
        <f t="shared" si="6"/>
        <v>#DIV/0!</v>
      </c>
      <c r="AJ65" s="30" t="e">
        <f>AH65/'Ausfüllen_Kalkulationsdaten UR'!$E$5</f>
        <v>#DIV/0!</v>
      </c>
    </row>
    <row r="66" spans="1:36" s="14" customFormat="1" x14ac:dyDescent="0.2">
      <c r="A66" s="22">
        <v>55</v>
      </c>
      <c r="B66" s="245" t="s">
        <v>312</v>
      </c>
      <c r="C66" s="245" t="s">
        <v>316</v>
      </c>
      <c r="D66" s="245" t="s">
        <v>404</v>
      </c>
      <c r="E66" s="246" t="s">
        <v>419</v>
      </c>
      <c r="F66" s="247" t="s">
        <v>145</v>
      </c>
      <c r="G66" s="248" t="s">
        <v>420</v>
      </c>
      <c r="H66" s="248" t="s">
        <v>415</v>
      </c>
      <c r="I66" s="249" t="s">
        <v>288</v>
      </c>
      <c r="J66" s="250" t="s">
        <v>316</v>
      </c>
      <c r="K66" s="248" t="s">
        <v>110</v>
      </c>
      <c r="L66" s="248" t="s">
        <v>311</v>
      </c>
      <c r="M66" s="251">
        <v>86.93</v>
      </c>
      <c r="N66" s="236"/>
      <c r="O66" s="236"/>
      <c r="P66" s="237"/>
      <c r="Q66" s="238"/>
      <c r="R66" s="238"/>
      <c r="S66" s="238"/>
      <c r="T66" s="239"/>
      <c r="U66" s="34">
        <f>IF(H66="Ja",VLOOKUP(K66,'Ausfüllen_Kalkulationsdaten UR'!$A$9:$D$33,4),0)</f>
        <v>5</v>
      </c>
      <c r="V66" s="34" t="str">
        <f t="shared" si="0"/>
        <v>/</v>
      </c>
      <c r="W66" s="23">
        <f>X66/'Ausfüllen_Kalkulationsdaten UR'!$E$5</f>
        <v>86.93</v>
      </c>
      <c r="X66" s="27">
        <f t="shared" si="1"/>
        <v>16458.456900000001</v>
      </c>
      <c r="Y66" s="26" t="str">
        <f>IF(U66=0,"keine Reinigung",VLOOKUP(U66,'Ausfüllen_Kalkulationsdaten UR'!$A$40:$C$50,2,FALSE))</f>
        <v xml:space="preserve">wtl. fünfmal </v>
      </c>
      <c r="Z66" s="84">
        <f>IF(U66=0,"0",VLOOKUP(U66,'Ausfüllen_Kalkulationsdaten UR'!$A$40:$C$50,3,FALSE))</f>
        <v>189.33</v>
      </c>
      <c r="AA66" s="24">
        <f>IF(U66=0,"0",VLOOKUP(K66,'Ausfüllen_Kalkulationsdaten UR'!$A$9:$E$33,5,FALSE))</f>
        <v>0</v>
      </c>
      <c r="AB66" s="71">
        <f>IF(K66="A1",'Ausfüllen_Kalkulationsdaten UR'!$E$10,IF(K66="C1",'Ausfüllen_Kalkulationsdaten UR'!$E$13,0))</f>
        <v>0</v>
      </c>
      <c r="AC66" s="28" t="e">
        <f>ROUND(AF66/'Ausfüllen_Kalkulationsdaten UR'!$E$5,2)</f>
        <v>#DIV/0!</v>
      </c>
      <c r="AD66" s="28" t="e">
        <f t="shared" si="2"/>
        <v>#DIV/0!</v>
      </c>
      <c r="AE66" s="29" t="e">
        <f t="shared" si="3"/>
        <v>#DIV/0!</v>
      </c>
      <c r="AF66" s="29" t="e">
        <f t="shared" si="4"/>
        <v>#DIV/0!</v>
      </c>
      <c r="AG66" s="25">
        <f>IF(K66="D2",'Ausfüllen_Kalkulationsdaten UR'!#REF!,'Ausfüllen_Kalkulationsdaten UR'!$D$36)</f>
        <v>0</v>
      </c>
      <c r="AH66" s="30" t="e">
        <f t="shared" si="5"/>
        <v>#DIV/0!</v>
      </c>
      <c r="AI66" s="30" t="e">
        <f t="shared" si="6"/>
        <v>#DIV/0!</v>
      </c>
      <c r="AJ66" s="30" t="e">
        <f>AH66/'Ausfüllen_Kalkulationsdaten UR'!$E$5</f>
        <v>#DIV/0!</v>
      </c>
    </row>
    <row r="67" spans="1:36" s="14" customFormat="1" x14ac:dyDescent="0.2">
      <c r="A67" s="22">
        <v>56</v>
      </c>
      <c r="B67" s="245" t="s">
        <v>312</v>
      </c>
      <c r="C67" s="245" t="s">
        <v>316</v>
      </c>
      <c r="D67" s="245" t="s">
        <v>421</v>
      </c>
      <c r="E67" s="246" t="s">
        <v>422</v>
      </c>
      <c r="F67" s="247" t="s">
        <v>145</v>
      </c>
      <c r="G67" s="248" t="s">
        <v>423</v>
      </c>
      <c r="H67" s="248" t="s">
        <v>303</v>
      </c>
      <c r="I67" s="249" t="s">
        <v>288</v>
      </c>
      <c r="J67" s="250" t="s">
        <v>316</v>
      </c>
      <c r="K67" s="248" t="s">
        <v>52</v>
      </c>
      <c r="L67" s="248" t="s">
        <v>304</v>
      </c>
      <c r="M67" s="251">
        <f>120.18-M68</f>
        <v>90.18</v>
      </c>
      <c r="N67" s="236"/>
      <c r="O67" s="236"/>
      <c r="P67" s="237"/>
      <c r="Q67" s="238"/>
      <c r="R67" s="238"/>
      <c r="S67" s="238"/>
      <c r="T67" s="239"/>
      <c r="U67" s="34">
        <f>IF(H67="Ja",VLOOKUP(K67,'Ausfüllen_Kalkulationsdaten UR'!$A$9:$D$33,4),0)</f>
        <v>5</v>
      </c>
      <c r="V67" s="34" t="str">
        <f t="shared" si="0"/>
        <v>/</v>
      </c>
      <c r="W67" s="23">
        <f>X67/'Ausfüllen_Kalkulationsdaten UR'!$E$5</f>
        <v>90.18</v>
      </c>
      <c r="X67" s="27">
        <f t="shared" si="1"/>
        <v>17073.779400000003</v>
      </c>
      <c r="Y67" s="26" t="str">
        <f>IF(U67=0,"keine Reinigung",VLOOKUP(U67,'Ausfüllen_Kalkulationsdaten UR'!$A$40:$C$50,2,FALSE))</f>
        <v xml:space="preserve">wtl. fünfmal </v>
      </c>
      <c r="Z67" s="84">
        <f>IF(U67=0,"0",VLOOKUP(U67,'Ausfüllen_Kalkulationsdaten UR'!$A$40:$C$50,3,FALSE))</f>
        <v>189.33</v>
      </c>
      <c r="AA67" s="24">
        <f>IF(U67=0,"0",VLOOKUP(K67,'Ausfüllen_Kalkulationsdaten UR'!$A$9:$E$33,5,FALSE))</f>
        <v>0</v>
      </c>
      <c r="AB67" s="71">
        <f>IF(K67="A1",'Ausfüllen_Kalkulationsdaten UR'!$E$10,IF(K67="C1",'Ausfüllen_Kalkulationsdaten UR'!$E$13,0))</f>
        <v>0</v>
      </c>
      <c r="AC67" s="28" t="e">
        <f>ROUND(AF67/'Ausfüllen_Kalkulationsdaten UR'!$E$5,2)</f>
        <v>#DIV/0!</v>
      </c>
      <c r="AD67" s="28" t="e">
        <f t="shared" si="2"/>
        <v>#DIV/0!</v>
      </c>
      <c r="AE67" s="29" t="e">
        <f t="shared" si="3"/>
        <v>#DIV/0!</v>
      </c>
      <c r="AF67" s="29" t="e">
        <f t="shared" si="4"/>
        <v>#DIV/0!</v>
      </c>
      <c r="AG67" s="25">
        <f>IF(K67="D2",'Ausfüllen_Kalkulationsdaten UR'!#REF!,'Ausfüllen_Kalkulationsdaten UR'!$D$36)</f>
        <v>0</v>
      </c>
      <c r="AH67" s="30" t="e">
        <f t="shared" si="5"/>
        <v>#DIV/0!</v>
      </c>
      <c r="AI67" s="30" t="e">
        <f t="shared" si="6"/>
        <v>#DIV/0!</v>
      </c>
      <c r="AJ67" s="30" t="e">
        <f>AH67/'Ausfüllen_Kalkulationsdaten UR'!$E$5</f>
        <v>#DIV/0!</v>
      </c>
    </row>
    <row r="68" spans="1:36" s="14" customFormat="1" x14ac:dyDescent="0.2">
      <c r="A68" s="22">
        <v>57</v>
      </c>
      <c r="B68" s="245" t="s">
        <v>312</v>
      </c>
      <c r="C68" s="245" t="s">
        <v>316</v>
      </c>
      <c r="D68" s="245" t="s">
        <v>421</v>
      </c>
      <c r="E68" s="246" t="s">
        <v>422</v>
      </c>
      <c r="F68" s="247" t="s">
        <v>424</v>
      </c>
      <c r="G68" s="248" t="s">
        <v>425</v>
      </c>
      <c r="H68" s="248" t="s">
        <v>303</v>
      </c>
      <c r="I68" s="249" t="s">
        <v>288</v>
      </c>
      <c r="J68" s="250" t="s">
        <v>316</v>
      </c>
      <c r="K68" s="248" t="s">
        <v>67</v>
      </c>
      <c r="L68" s="248" t="s">
        <v>426</v>
      </c>
      <c r="M68" s="251">
        <v>30</v>
      </c>
      <c r="N68" s="236"/>
      <c r="O68" s="236"/>
      <c r="P68" s="237"/>
      <c r="Q68" s="238"/>
      <c r="R68" s="238"/>
      <c r="S68" s="238"/>
      <c r="T68" s="239"/>
      <c r="U68" s="34">
        <f>IF(H68="Ja",VLOOKUP(K68,'Ausfüllen_Kalkulationsdaten UR'!$A$9:$D$33,4),0)</f>
        <v>5</v>
      </c>
      <c r="V68" s="34" t="str">
        <f t="shared" si="0"/>
        <v>/</v>
      </c>
      <c r="W68" s="23">
        <f>X68/'Ausfüllen_Kalkulationsdaten UR'!$E$5</f>
        <v>30</v>
      </c>
      <c r="X68" s="27">
        <f t="shared" si="1"/>
        <v>5679.9000000000005</v>
      </c>
      <c r="Y68" s="26" t="str">
        <f>IF(U68=0,"keine Reinigung",VLOOKUP(U68,'Ausfüllen_Kalkulationsdaten UR'!$A$40:$C$50,2,FALSE))</f>
        <v xml:space="preserve">wtl. fünfmal </v>
      </c>
      <c r="Z68" s="84">
        <f>IF(U68=0,"0",VLOOKUP(U68,'Ausfüllen_Kalkulationsdaten UR'!$A$40:$C$50,3,FALSE))</f>
        <v>189.33</v>
      </c>
      <c r="AA68" s="24">
        <f>IF(U68=0,"0",VLOOKUP(K68,'Ausfüllen_Kalkulationsdaten UR'!$A$9:$E$33,5,FALSE))</f>
        <v>0</v>
      </c>
      <c r="AB68" s="71">
        <f>IF(K68="A1",'Ausfüllen_Kalkulationsdaten UR'!$E$10,IF(K68="C1",'Ausfüllen_Kalkulationsdaten UR'!$E$13,0))</f>
        <v>0</v>
      </c>
      <c r="AC68" s="28" t="e">
        <f>ROUND(AF68/'Ausfüllen_Kalkulationsdaten UR'!$E$5,2)</f>
        <v>#DIV/0!</v>
      </c>
      <c r="AD68" s="28" t="e">
        <f t="shared" si="2"/>
        <v>#DIV/0!</v>
      </c>
      <c r="AE68" s="29" t="e">
        <f t="shared" si="3"/>
        <v>#DIV/0!</v>
      </c>
      <c r="AF68" s="29" t="e">
        <f t="shared" si="4"/>
        <v>#DIV/0!</v>
      </c>
      <c r="AG68" s="25">
        <f>IF(K68="D2",'Ausfüllen_Kalkulationsdaten UR'!#REF!,'Ausfüllen_Kalkulationsdaten UR'!$D$36)</f>
        <v>0</v>
      </c>
      <c r="AH68" s="30" t="e">
        <f t="shared" si="5"/>
        <v>#DIV/0!</v>
      </c>
      <c r="AI68" s="30" t="e">
        <f t="shared" si="6"/>
        <v>#DIV/0!</v>
      </c>
      <c r="AJ68" s="30" t="e">
        <f>AH68/'Ausfüllen_Kalkulationsdaten UR'!$E$5</f>
        <v>#DIV/0!</v>
      </c>
    </row>
    <row r="69" spans="1:36" s="14" customFormat="1" x14ac:dyDescent="0.2">
      <c r="A69" s="22">
        <v>58</v>
      </c>
      <c r="B69" s="245" t="s">
        <v>312</v>
      </c>
      <c r="C69" s="245" t="s">
        <v>316</v>
      </c>
      <c r="D69" s="245" t="s">
        <v>421</v>
      </c>
      <c r="E69" s="246" t="s">
        <v>427</v>
      </c>
      <c r="F69" s="247" t="s">
        <v>145</v>
      </c>
      <c r="G69" s="248" t="s">
        <v>428</v>
      </c>
      <c r="H69" s="248" t="s">
        <v>303</v>
      </c>
      <c r="I69" s="249" t="s">
        <v>288</v>
      </c>
      <c r="J69" s="250" t="s">
        <v>316</v>
      </c>
      <c r="K69" s="248" t="s">
        <v>85</v>
      </c>
      <c r="L69" s="248" t="s">
        <v>298</v>
      </c>
      <c r="M69" s="251">
        <v>3.51</v>
      </c>
      <c r="N69" s="236"/>
      <c r="O69" s="236"/>
      <c r="P69" s="237"/>
      <c r="Q69" s="238"/>
      <c r="R69" s="238"/>
      <c r="S69" s="238"/>
      <c r="T69" s="239"/>
      <c r="U69" s="34">
        <f>IF(H69="Ja",VLOOKUP(K69,'Ausfüllen_Kalkulationsdaten UR'!$A$9:$D$33,4),0)</f>
        <v>0.04</v>
      </c>
      <c r="V69" s="34" t="str">
        <f t="shared" si="0"/>
        <v>/</v>
      </c>
      <c r="W69" s="23">
        <f>X69/'Ausfüllen_Kalkulationsdaten UR'!$E$5</f>
        <v>3.7078117572492471E-2</v>
      </c>
      <c r="X69" s="27">
        <f t="shared" si="1"/>
        <v>7.02</v>
      </c>
      <c r="Y69" s="26" t="str">
        <f>IF(U69=0,"keine Reinigung",VLOOKUP(U69,'Ausfüllen_Kalkulationsdaten UR'!$A$40:$C$50,2,FALSE))</f>
        <v>jrl. zweimal</v>
      </c>
      <c r="Z69" s="84">
        <f>IF(U69=0,"0",VLOOKUP(U69,'Ausfüllen_Kalkulationsdaten UR'!$A$40:$C$50,3,FALSE))</f>
        <v>2</v>
      </c>
      <c r="AA69" s="24">
        <f>IF(U69=0,"0",VLOOKUP(K69,'Ausfüllen_Kalkulationsdaten UR'!$A$9:$E$33,5,FALSE))</f>
        <v>0</v>
      </c>
      <c r="AB69" s="71">
        <f>IF(K69="A1",'Ausfüllen_Kalkulationsdaten UR'!$E$10,IF(K69="C1",'Ausfüllen_Kalkulationsdaten UR'!$E$13,0))</f>
        <v>0</v>
      </c>
      <c r="AC69" s="28" t="e">
        <f>ROUND(AF69/'Ausfüllen_Kalkulationsdaten UR'!$E$5,2)</f>
        <v>#DIV/0!</v>
      </c>
      <c r="AD69" s="28" t="e">
        <f t="shared" si="2"/>
        <v>#DIV/0!</v>
      </c>
      <c r="AE69" s="29" t="e">
        <f t="shared" si="3"/>
        <v>#DIV/0!</v>
      </c>
      <c r="AF69" s="29" t="e">
        <f t="shared" si="4"/>
        <v>#DIV/0!</v>
      </c>
      <c r="AG69" s="25">
        <f>IF(K69="D2",'Ausfüllen_Kalkulationsdaten UR'!#REF!,'Ausfüllen_Kalkulationsdaten UR'!$D$36)</f>
        <v>0</v>
      </c>
      <c r="AH69" s="30" t="e">
        <f t="shared" si="5"/>
        <v>#DIV/0!</v>
      </c>
      <c r="AI69" s="30" t="e">
        <f t="shared" si="6"/>
        <v>#DIV/0!</v>
      </c>
      <c r="AJ69" s="30" t="e">
        <f>AH69/'Ausfüllen_Kalkulationsdaten UR'!$E$5</f>
        <v>#DIV/0!</v>
      </c>
    </row>
    <row r="70" spans="1:36" s="14" customFormat="1" x14ac:dyDescent="0.2">
      <c r="A70" s="22">
        <v>59</v>
      </c>
      <c r="B70" s="245" t="s">
        <v>312</v>
      </c>
      <c r="C70" s="245" t="s">
        <v>316</v>
      </c>
      <c r="D70" s="245" t="s">
        <v>421</v>
      </c>
      <c r="E70" s="246" t="s">
        <v>429</v>
      </c>
      <c r="F70" s="247" t="s">
        <v>430</v>
      </c>
      <c r="G70" s="248" t="s">
        <v>431</v>
      </c>
      <c r="H70" s="248" t="s">
        <v>303</v>
      </c>
      <c r="I70" s="249" t="s">
        <v>288</v>
      </c>
      <c r="J70" s="250" t="s">
        <v>316</v>
      </c>
      <c r="K70" s="248" t="s">
        <v>67</v>
      </c>
      <c r="L70" s="248" t="s">
        <v>311</v>
      </c>
      <c r="M70" s="251">
        <v>2.2999999999999998</v>
      </c>
      <c r="N70" s="236"/>
      <c r="O70" s="236"/>
      <c r="P70" s="237"/>
      <c r="Q70" s="238"/>
      <c r="R70" s="238"/>
      <c r="S70" s="238"/>
      <c r="T70" s="239"/>
      <c r="U70" s="34">
        <f>IF(H70="Ja",VLOOKUP(K70,'Ausfüllen_Kalkulationsdaten UR'!$A$9:$D$33,4),0)</f>
        <v>5</v>
      </c>
      <c r="V70" s="34" t="str">
        <f t="shared" si="0"/>
        <v>/</v>
      </c>
      <c r="W70" s="23">
        <f>X70/'Ausfüllen_Kalkulationsdaten UR'!$E$5</f>
        <v>2.2999999999999998</v>
      </c>
      <c r="X70" s="27">
        <f t="shared" si="1"/>
        <v>435.459</v>
      </c>
      <c r="Y70" s="26" t="str">
        <f>IF(U70=0,"keine Reinigung",VLOOKUP(U70,'Ausfüllen_Kalkulationsdaten UR'!$A$40:$C$50,2,FALSE))</f>
        <v xml:space="preserve">wtl. fünfmal </v>
      </c>
      <c r="Z70" s="84">
        <f>IF(U70=0,"0",VLOOKUP(U70,'Ausfüllen_Kalkulationsdaten UR'!$A$40:$C$50,3,FALSE))</f>
        <v>189.33</v>
      </c>
      <c r="AA70" s="24">
        <f>IF(U70=0,"0",VLOOKUP(K70,'Ausfüllen_Kalkulationsdaten UR'!$A$9:$E$33,5,FALSE))</f>
        <v>0</v>
      </c>
      <c r="AB70" s="71">
        <f>IF(K70="A1",'Ausfüllen_Kalkulationsdaten UR'!$E$10,IF(K70="C1",'Ausfüllen_Kalkulationsdaten UR'!$E$13,0))</f>
        <v>0</v>
      </c>
      <c r="AC70" s="28" t="e">
        <f>ROUND(AF70/'Ausfüllen_Kalkulationsdaten UR'!$E$5,2)</f>
        <v>#DIV/0!</v>
      </c>
      <c r="AD70" s="28" t="e">
        <f t="shared" si="2"/>
        <v>#DIV/0!</v>
      </c>
      <c r="AE70" s="29" t="e">
        <f t="shared" si="3"/>
        <v>#DIV/0!</v>
      </c>
      <c r="AF70" s="29" t="e">
        <f t="shared" si="4"/>
        <v>#DIV/0!</v>
      </c>
      <c r="AG70" s="25">
        <f>IF(K70="D2",'Ausfüllen_Kalkulationsdaten UR'!#REF!,'Ausfüllen_Kalkulationsdaten UR'!$D$36)</f>
        <v>0</v>
      </c>
      <c r="AH70" s="30" t="e">
        <f t="shared" si="5"/>
        <v>#DIV/0!</v>
      </c>
      <c r="AI70" s="30" t="e">
        <f t="shared" si="6"/>
        <v>#DIV/0!</v>
      </c>
      <c r="AJ70" s="30" t="e">
        <f>AH70/'Ausfüllen_Kalkulationsdaten UR'!$E$5</f>
        <v>#DIV/0!</v>
      </c>
    </row>
    <row r="71" spans="1:36" s="14" customFormat="1" x14ac:dyDescent="0.2">
      <c r="A71" s="22">
        <v>60</v>
      </c>
      <c r="B71" s="245" t="s">
        <v>312</v>
      </c>
      <c r="C71" s="245" t="s">
        <v>316</v>
      </c>
      <c r="D71" s="245" t="s">
        <v>421</v>
      </c>
      <c r="E71" s="246" t="s">
        <v>432</v>
      </c>
      <c r="F71" s="247" t="s">
        <v>145</v>
      </c>
      <c r="G71" s="248" t="s">
        <v>433</v>
      </c>
      <c r="H71" s="248" t="s">
        <v>303</v>
      </c>
      <c r="I71" s="249" t="s">
        <v>288</v>
      </c>
      <c r="J71" s="250" t="s">
        <v>316</v>
      </c>
      <c r="K71" s="248" t="s">
        <v>85</v>
      </c>
      <c r="L71" s="248" t="s">
        <v>364</v>
      </c>
      <c r="M71" s="251">
        <v>6.92</v>
      </c>
      <c r="N71" s="236"/>
      <c r="O71" s="236"/>
      <c r="P71" s="237"/>
      <c r="Q71" s="238"/>
      <c r="R71" s="238"/>
      <c r="S71" s="238"/>
      <c r="T71" s="239"/>
      <c r="U71" s="34">
        <f>IF(H71="Ja",VLOOKUP(K71,'Ausfüllen_Kalkulationsdaten UR'!$A$9:$D$33,4),0)</f>
        <v>0.04</v>
      </c>
      <c r="V71" s="34" t="str">
        <f t="shared" si="0"/>
        <v>/</v>
      </c>
      <c r="W71" s="23">
        <f>X71/'Ausfüllen_Kalkulationsdaten UR'!$E$5</f>
        <v>7.3099878518987998E-2</v>
      </c>
      <c r="X71" s="27">
        <f t="shared" si="1"/>
        <v>13.84</v>
      </c>
      <c r="Y71" s="26" t="str">
        <f>IF(U71=0,"keine Reinigung",VLOOKUP(U71,'Ausfüllen_Kalkulationsdaten UR'!$A$40:$C$50,2,FALSE))</f>
        <v>jrl. zweimal</v>
      </c>
      <c r="Z71" s="84">
        <f>IF(U71=0,"0",VLOOKUP(U71,'Ausfüllen_Kalkulationsdaten UR'!$A$40:$C$50,3,FALSE))</f>
        <v>2</v>
      </c>
      <c r="AA71" s="24">
        <f>IF(U71=0,"0",VLOOKUP(K71,'Ausfüllen_Kalkulationsdaten UR'!$A$9:$E$33,5,FALSE))</f>
        <v>0</v>
      </c>
      <c r="AB71" s="71">
        <f>IF(K71="A1",'Ausfüllen_Kalkulationsdaten UR'!$E$10,IF(K71="C1",'Ausfüllen_Kalkulationsdaten UR'!$E$13,0))</f>
        <v>0</v>
      </c>
      <c r="AC71" s="28" t="e">
        <f>ROUND(AF71/'Ausfüllen_Kalkulationsdaten UR'!$E$5,2)</f>
        <v>#DIV/0!</v>
      </c>
      <c r="AD71" s="28" t="e">
        <f t="shared" si="2"/>
        <v>#DIV/0!</v>
      </c>
      <c r="AE71" s="29" t="e">
        <f t="shared" si="3"/>
        <v>#DIV/0!</v>
      </c>
      <c r="AF71" s="29" t="e">
        <f t="shared" si="4"/>
        <v>#DIV/0!</v>
      </c>
      <c r="AG71" s="25">
        <f>IF(K71="D2",'Ausfüllen_Kalkulationsdaten UR'!#REF!,'Ausfüllen_Kalkulationsdaten UR'!$D$36)</f>
        <v>0</v>
      </c>
      <c r="AH71" s="30" t="e">
        <f t="shared" si="5"/>
        <v>#DIV/0!</v>
      </c>
      <c r="AI71" s="30" t="e">
        <f t="shared" si="6"/>
        <v>#DIV/0!</v>
      </c>
      <c r="AJ71" s="30" t="e">
        <f>AH71/'Ausfüllen_Kalkulationsdaten UR'!$E$5</f>
        <v>#DIV/0!</v>
      </c>
    </row>
    <row r="72" spans="1:36" s="14" customFormat="1" x14ac:dyDescent="0.2">
      <c r="A72" s="22">
        <v>61</v>
      </c>
      <c r="B72" s="245" t="s">
        <v>312</v>
      </c>
      <c r="C72" s="245" t="s">
        <v>316</v>
      </c>
      <c r="D72" s="245" t="s">
        <v>421</v>
      </c>
      <c r="E72" s="246" t="s">
        <v>434</v>
      </c>
      <c r="F72" s="247" t="s">
        <v>145</v>
      </c>
      <c r="G72" s="248" t="s">
        <v>435</v>
      </c>
      <c r="H72" s="248" t="s">
        <v>303</v>
      </c>
      <c r="I72" s="249" t="s">
        <v>288</v>
      </c>
      <c r="J72" s="250" t="s">
        <v>316</v>
      </c>
      <c r="K72" s="248" t="s">
        <v>85</v>
      </c>
      <c r="L72" s="248" t="s">
        <v>364</v>
      </c>
      <c r="M72" s="251">
        <v>3.42</v>
      </c>
      <c r="N72" s="236"/>
      <c r="O72" s="236"/>
      <c r="P72" s="237"/>
      <c r="Q72" s="238"/>
      <c r="R72" s="238"/>
      <c r="S72" s="238"/>
      <c r="T72" s="239"/>
      <c r="U72" s="34">
        <f>IF(H72="Ja",VLOOKUP(K72,'Ausfüllen_Kalkulationsdaten UR'!$A$9:$D$33,4),0)</f>
        <v>0.04</v>
      </c>
      <c r="V72" s="34" t="str">
        <f t="shared" si="0"/>
        <v>/</v>
      </c>
      <c r="W72" s="23">
        <f>X72/'Ausfüllen_Kalkulationsdaten UR'!$E$5</f>
        <v>3.6127396609095225E-2</v>
      </c>
      <c r="X72" s="27">
        <f t="shared" si="1"/>
        <v>6.84</v>
      </c>
      <c r="Y72" s="26" t="str">
        <f>IF(U72=0,"keine Reinigung",VLOOKUP(U72,'Ausfüllen_Kalkulationsdaten UR'!$A$40:$C$50,2,FALSE))</f>
        <v>jrl. zweimal</v>
      </c>
      <c r="Z72" s="84">
        <f>IF(U72=0,"0",VLOOKUP(U72,'Ausfüllen_Kalkulationsdaten UR'!$A$40:$C$50,3,FALSE))</f>
        <v>2</v>
      </c>
      <c r="AA72" s="24">
        <f>IF(U72=0,"0",VLOOKUP(K72,'Ausfüllen_Kalkulationsdaten UR'!$A$9:$E$33,5,FALSE))</f>
        <v>0</v>
      </c>
      <c r="AB72" s="71">
        <f>IF(K72="A1",'Ausfüllen_Kalkulationsdaten UR'!$E$10,IF(K72="C1",'Ausfüllen_Kalkulationsdaten UR'!$E$13,0))</f>
        <v>0</v>
      </c>
      <c r="AC72" s="28" t="e">
        <f>ROUND(AF72/'Ausfüllen_Kalkulationsdaten UR'!$E$5,2)</f>
        <v>#DIV/0!</v>
      </c>
      <c r="AD72" s="28" t="e">
        <f t="shared" si="2"/>
        <v>#DIV/0!</v>
      </c>
      <c r="AE72" s="29" t="e">
        <f t="shared" si="3"/>
        <v>#DIV/0!</v>
      </c>
      <c r="AF72" s="29" t="e">
        <f t="shared" si="4"/>
        <v>#DIV/0!</v>
      </c>
      <c r="AG72" s="25">
        <f>IF(K72="D2",'Ausfüllen_Kalkulationsdaten UR'!#REF!,'Ausfüllen_Kalkulationsdaten UR'!$D$36)</f>
        <v>0</v>
      </c>
      <c r="AH72" s="30" t="e">
        <f t="shared" si="5"/>
        <v>#DIV/0!</v>
      </c>
      <c r="AI72" s="30" t="e">
        <f t="shared" si="6"/>
        <v>#DIV/0!</v>
      </c>
      <c r="AJ72" s="30" t="e">
        <f>AH72/'Ausfüllen_Kalkulationsdaten UR'!$E$5</f>
        <v>#DIV/0!</v>
      </c>
    </row>
    <row r="73" spans="1:36" s="14" customFormat="1" x14ac:dyDescent="0.2">
      <c r="A73" s="22">
        <v>62</v>
      </c>
      <c r="B73" s="245" t="s">
        <v>312</v>
      </c>
      <c r="C73" s="245" t="s">
        <v>316</v>
      </c>
      <c r="D73" s="245" t="s">
        <v>421</v>
      </c>
      <c r="E73" s="246" t="s">
        <v>436</v>
      </c>
      <c r="F73" s="247" t="s">
        <v>145</v>
      </c>
      <c r="G73" s="248" t="s">
        <v>382</v>
      </c>
      <c r="H73" s="248" t="s">
        <v>303</v>
      </c>
      <c r="I73" s="249" t="s">
        <v>288</v>
      </c>
      <c r="J73" s="250" t="s">
        <v>316</v>
      </c>
      <c r="K73" s="248" t="s">
        <v>71</v>
      </c>
      <c r="L73" s="248" t="s">
        <v>336</v>
      </c>
      <c r="M73" s="251">
        <v>7.4</v>
      </c>
      <c r="N73" s="236"/>
      <c r="O73" s="236"/>
      <c r="P73" s="237"/>
      <c r="Q73" s="238"/>
      <c r="R73" s="238"/>
      <c r="S73" s="238"/>
      <c r="T73" s="239"/>
      <c r="U73" s="34">
        <f>IF(H73="Ja",VLOOKUP(K73,'Ausfüllen_Kalkulationsdaten UR'!$A$9:$D$33,4),0)</f>
        <v>5</v>
      </c>
      <c r="V73" s="34" t="str">
        <f t="shared" si="0"/>
        <v>/</v>
      </c>
      <c r="W73" s="23">
        <f>X73/'Ausfüllen_Kalkulationsdaten UR'!$E$5</f>
        <v>7.4</v>
      </c>
      <c r="X73" s="27">
        <f t="shared" si="1"/>
        <v>1401.0420000000001</v>
      </c>
      <c r="Y73" s="26" t="str">
        <f>IF(U73=0,"keine Reinigung",VLOOKUP(U73,'Ausfüllen_Kalkulationsdaten UR'!$A$40:$C$50,2,FALSE))</f>
        <v xml:space="preserve">wtl. fünfmal </v>
      </c>
      <c r="Z73" s="84">
        <f>IF(U73=0,"0",VLOOKUP(U73,'Ausfüllen_Kalkulationsdaten UR'!$A$40:$C$50,3,FALSE))</f>
        <v>189.33</v>
      </c>
      <c r="AA73" s="24">
        <f>IF(U73=0,"0",VLOOKUP(K73,'Ausfüllen_Kalkulationsdaten UR'!$A$9:$E$33,5,FALSE))</f>
        <v>0</v>
      </c>
      <c r="AB73" s="71">
        <f>IF(K73="A1",'Ausfüllen_Kalkulationsdaten UR'!$E$10,IF(K73="C1",'Ausfüllen_Kalkulationsdaten UR'!$E$13,0))</f>
        <v>0</v>
      </c>
      <c r="AC73" s="28" t="e">
        <f>ROUND(AF73/'Ausfüllen_Kalkulationsdaten UR'!$E$5,2)</f>
        <v>#DIV/0!</v>
      </c>
      <c r="AD73" s="28" t="e">
        <f t="shared" si="2"/>
        <v>#DIV/0!</v>
      </c>
      <c r="AE73" s="29" t="e">
        <f t="shared" si="3"/>
        <v>#DIV/0!</v>
      </c>
      <c r="AF73" s="29" t="e">
        <f t="shared" si="4"/>
        <v>#DIV/0!</v>
      </c>
      <c r="AG73" s="25">
        <f>IF(K73="D2",'Ausfüllen_Kalkulationsdaten UR'!#REF!,'Ausfüllen_Kalkulationsdaten UR'!$D$36)</f>
        <v>0</v>
      </c>
      <c r="AH73" s="30" t="e">
        <f t="shared" si="5"/>
        <v>#DIV/0!</v>
      </c>
      <c r="AI73" s="30" t="e">
        <f t="shared" si="6"/>
        <v>#DIV/0!</v>
      </c>
      <c r="AJ73" s="30" t="e">
        <f>AH73/'Ausfüllen_Kalkulationsdaten UR'!$E$5</f>
        <v>#DIV/0!</v>
      </c>
    </row>
    <row r="74" spans="1:36" s="14" customFormat="1" x14ac:dyDescent="0.2">
      <c r="A74" s="22">
        <v>63</v>
      </c>
      <c r="B74" s="245" t="s">
        <v>312</v>
      </c>
      <c r="C74" s="245" t="s">
        <v>316</v>
      </c>
      <c r="D74" s="245" t="s">
        <v>421</v>
      </c>
      <c r="E74" s="246" t="s">
        <v>437</v>
      </c>
      <c r="F74" s="247" t="s">
        <v>145</v>
      </c>
      <c r="G74" s="248" t="s">
        <v>438</v>
      </c>
      <c r="H74" s="248" t="s">
        <v>303</v>
      </c>
      <c r="I74" s="249" t="s">
        <v>288</v>
      </c>
      <c r="J74" s="250" t="s">
        <v>316</v>
      </c>
      <c r="K74" s="248" t="s">
        <v>72</v>
      </c>
      <c r="L74" s="248" t="s">
        <v>336</v>
      </c>
      <c r="M74" s="251">
        <v>8.73</v>
      </c>
      <c r="N74" s="236"/>
      <c r="O74" s="236"/>
      <c r="P74" s="237"/>
      <c r="Q74" s="238"/>
      <c r="R74" s="238"/>
      <c r="S74" s="238"/>
      <c r="T74" s="239"/>
      <c r="U74" s="34">
        <f>IF(H74="Ja",VLOOKUP(K74,'Ausfüllen_Kalkulationsdaten UR'!$A$9:$D$33,4),0)</f>
        <v>10</v>
      </c>
      <c r="V74" s="34" t="str">
        <f t="shared" si="0"/>
        <v>/</v>
      </c>
      <c r="W74" s="23">
        <f>X74/'Ausfüllen_Kalkulationsdaten UR'!$E$5</f>
        <v>17.46</v>
      </c>
      <c r="X74" s="27">
        <f t="shared" si="1"/>
        <v>3305.7018000000003</v>
      </c>
      <c r="Y74" s="26" t="str">
        <f>IF(U74=0,"keine Reinigung",VLOOKUP(U74,'Ausfüllen_Kalkulationsdaten UR'!$A$40:$C$50,2,FALSE))</f>
        <v>2x täglich</v>
      </c>
      <c r="Z74" s="84">
        <f>IF(U74=0,"0",VLOOKUP(U74,'Ausfüllen_Kalkulationsdaten UR'!$A$40:$C$50,3,FALSE))</f>
        <v>378.66</v>
      </c>
      <c r="AA74" s="24">
        <f>IF(U74=0,"0",VLOOKUP(K74,'Ausfüllen_Kalkulationsdaten UR'!$A$9:$E$33,5,FALSE))</f>
        <v>0</v>
      </c>
      <c r="AB74" s="71">
        <f>IF(K74="A1",'Ausfüllen_Kalkulationsdaten UR'!$E$10,IF(K74="C1",'Ausfüllen_Kalkulationsdaten UR'!$E$13,0))</f>
        <v>0</v>
      </c>
      <c r="AC74" s="28" t="e">
        <f>ROUND(AF74/'Ausfüllen_Kalkulationsdaten UR'!$E$5,2)</f>
        <v>#DIV/0!</v>
      </c>
      <c r="AD74" s="28" t="e">
        <f t="shared" si="2"/>
        <v>#DIV/0!</v>
      </c>
      <c r="AE74" s="29" t="e">
        <f t="shared" si="3"/>
        <v>#DIV/0!</v>
      </c>
      <c r="AF74" s="29" t="e">
        <f t="shared" si="4"/>
        <v>#DIV/0!</v>
      </c>
      <c r="AG74" s="25">
        <f>IF(K74="D2",'Ausfüllen_Kalkulationsdaten UR'!#REF!,'Ausfüllen_Kalkulationsdaten UR'!$D$36)</f>
        <v>0</v>
      </c>
      <c r="AH74" s="30" t="e">
        <f t="shared" si="5"/>
        <v>#DIV/0!</v>
      </c>
      <c r="AI74" s="30" t="e">
        <f t="shared" si="6"/>
        <v>#DIV/0!</v>
      </c>
      <c r="AJ74" s="30" t="e">
        <f>AH74/'Ausfüllen_Kalkulationsdaten UR'!$E$5</f>
        <v>#DIV/0!</v>
      </c>
    </row>
    <row r="75" spans="1:36" s="14" customFormat="1" x14ac:dyDescent="0.2">
      <c r="A75" s="22">
        <v>64</v>
      </c>
      <c r="B75" s="245" t="s">
        <v>312</v>
      </c>
      <c r="C75" s="245" t="s">
        <v>316</v>
      </c>
      <c r="D75" s="245" t="s">
        <v>421</v>
      </c>
      <c r="E75" s="246" t="s">
        <v>439</v>
      </c>
      <c r="F75" s="247" t="s">
        <v>145</v>
      </c>
      <c r="G75" s="248" t="s">
        <v>440</v>
      </c>
      <c r="H75" s="248" t="s">
        <v>303</v>
      </c>
      <c r="I75" s="249" t="s">
        <v>288</v>
      </c>
      <c r="J75" s="250" t="s">
        <v>316</v>
      </c>
      <c r="K75" s="248" t="s">
        <v>72</v>
      </c>
      <c r="L75" s="248" t="s">
        <v>336</v>
      </c>
      <c r="M75" s="251">
        <v>16.07</v>
      </c>
      <c r="N75" s="236"/>
      <c r="O75" s="236"/>
      <c r="P75" s="237"/>
      <c r="Q75" s="238"/>
      <c r="R75" s="238"/>
      <c r="S75" s="238"/>
      <c r="T75" s="239"/>
      <c r="U75" s="34">
        <f>IF(H75="Ja",VLOOKUP(K75,'Ausfüllen_Kalkulationsdaten UR'!$A$9:$D$33,4),0)</f>
        <v>10</v>
      </c>
      <c r="V75" s="34" t="str">
        <f t="shared" si="0"/>
        <v>/</v>
      </c>
      <c r="W75" s="23">
        <f>X75/'Ausfüllen_Kalkulationsdaten UR'!$E$5</f>
        <v>32.14</v>
      </c>
      <c r="X75" s="27">
        <f t="shared" si="1"/>
        <v>6085.0662000000002</v>
      </c>
      <c r="Y75" s="26" t="str">
        <f>IF(U75=0,"keine Reinigung",VLOOKUP(U75,'Ausfüllen_Kalkulationsdaten UR'!$A$40:$C$50,2,FALSE))</f>
        <v>2x täglich</v>
      </c>
      <c r="Z75" s="84">
        <f>IF(U75=0,"0",VLOOKUP(U75,'Ausfüllen_Kalkulationsdaten UR'!$A$40:$C$50,3,FALSE))</f>
        <v>378.66</v>
      </c>
      <c r="AA75" s="24">
        <f>IF(U75=0,"0",VLOOKUP(K75,'Ausfüllen_Kalkulationsdaten UR'!$A$9:$E$33,5,FALSE))</f>
        <v>0</v>
      </c>
      <c r="AB75" s="71">
        <f>IF(K75="A1",'Ausfüllen_Kalkulationsdaten UR'!$E$10,IF(K75="C1",'Ausfüllen_Kalkulationsdaten UR'!$E$13,0))</f>
        <v>0</v>
      </c>
      <c r="AC75" s="28" t="e">
        <f>ROUND(AF75/'Ausfüllen_Kalkulationsdaten UR'!$E$5,2)</f>
        <v>#DIV/0!</v>
      </c>
      <c r="AD75" s="28" t="e">
        <f t="shared" si="2"/>
        <v>#DIV/0!</v>
      </c>
      <c r="AE75" s="29" t="e">
        <f t="shared" si="3"/>
        <v>#DIV/0!</v>
      </c>
      <c r="AF75" s="29" t="e">
        <f t="shared" si="4"/>
        <v>#DIV/0!</v>
      </c>
      <c r="AG75" s="25">
        <f>IF(K75="D2",'Ausfüllen_Kalkulationsdaten UR'!#REF!,'Ausfüllen_Kalkulationsdaten UR'!$D$36)</f>
        <v>0</v>
      </c>
      <c r="AH75" s="30" t="e">
        <f t="shared" si="5"/>
        <v>#DIV/0!</v>
      </c>
      <c r="AI75" s="30" t="e">
        <f t="shared" si="6"/>
        <v>#DIV/0!</v>
      </c>
      <c r="AJ75" s="30" t="e">
        <f>AH75/'Ausfüllen_Kalkulationsdaten UR'!$E$5</f>
        <v>#DIV/0!</v>
      </c>
    </row>
    <row r="76" spans="1:36" s="14" customFormat="1" x14ac:dyDescent="0.2">
      <c r="A76" s="22">
        <v>65</v>
      </c>
      <c r="B76" s="245" t="s">
        <v>312</v>
      </c>
      <c r="C76" s="245" t="s">
        <v>316</v>
      </c>
      <c r="D76" s="245" t="s">
        <v>421</v>
      </c>
      <c r="E76" s="246" t="s">
        <v>441</v>
      </c>
      <c r="F76" s="247" t="s">
        <v>145</v>
      </c>
      <c r="G76" s="248" t="s">
        <v>390</v>
      </c>
      <c r="H76" s="248" t="s">
        <v>303</v>
      </c>
      <c r="I76" s="249" t="s">
        <v>288</v>
      </c>
      <c r="J76" s="250" t="s">
        <v>316</v>
      </c>
      <c r="K76" s="248" t="s">
        <v>52</v>
      </c>
      <c r="L76" s="248" t="s">
        <v>311</v>
      </c>
      <c r="M76" s="251">
        <v>19.87</v>
      </c>
      <c r="N76" s="236"/>
      <c r="O76" s="236"/>
      <c r="P76" s="237"/>
      <c r="Q76" s="238"/>
      <c r="R76" s="238"/>
      <c r="S76" s="238"/>
      <c r="T76" s="239"/>
      <c r="U76" s="34">
        <f>IF(H76="Ja",VLOOKUP(K76,'Ausfüllen_Kalkulationsdaten UR'!$A$9:$D$33,4),0)</f>
        <v>5</v>
      </c>
      <c r="V76" s="34" t="str">
        <f t="shared" si="0"/>
        <v>/</v>
      </c>
      <c r="W76" s="23">
        <f>X76/'Ausfüllen_Kalkulationsdaten UR'!$E$5</f>
        <v>19.87</v>
      </c>
      <c r="X76" s="27">
        <f t="shared" si="1"/>
        <v>3761.9871000000003</v>
      </c>
      <c r="Y76" s="26" t="str">
        <f>IF(U76=0,"keine Reinigung",VLOOKUP(U76,'Ausfüllen_Kalkulationsdaten UR'!$A$40:$C$50,2,FALSE))</f>
        <v xml:space="preserve">wtl. fünfmal </v>
      </c>
      <c r="Z76" s="84">
        <f>IF(U76=0,"0",VLOOKUP(U76,'Ausfüllen_Kalkulationsdaten UR'!$A$40:$C$50,3,FALSE))</f>
        <v>189.33</v>
      </c>
      <c r="AA76" s="24">
        <f>IF(U76=0,"0",VLOOKUP(K76,'Ausfüllen_Kalkulationsdaten UR'!$A$9:$E$33,5,FALSE))</f>
        <v>0</v>
      </c>
      <c r="AB76" s="71">
        <f>IF(K76="A1",'Ausfüllen_Kalkulationsdaten UR'!$E$10,IF(K76="C1",'Ausfüllen_Kalkulationsdaten UR'!$E$13,0))</f>
        <v>0</v>
      </c>
      <c r="AC76" s="28" t="e">
        <f>ROUND(AF76/'Ausfüllen_Kalkulationsdaten UR'!$E$5,2)</f>
        <v>#DIV/0!</v>
      </c>
      <c r="AD76" s="28" t="e">
        <f t="shared" si="2"/>
        <v>#DIV/0!</v>
      </c>
      <c r="AE76" s="29" t="e">
        <f t="shared" si="3"/>
        <v>#DIV/0!</v>
      </c>
      <c r="AF76" s="29" t="e">
        <f t="shared" si="4"/>
        <v>#DIV/0!</v>
      </c>
      <c r="AG76" s="25">
        <f>IF(K76="D2",'Ausfüllen_Kalkulationsdaten UR'!#REF!,'Ausfüllen_Kalkulationsdaten UR'!$D$36)</f>
        <v>0</v>
      </c>
      <c r="AH76" s="30" t="e">
        <f t="shared" si="5"/>
        <v>#DIV/0!</v>
      </c>
      <c r="AI76" s="30" t="e">
        <f t="shared" si="6"/>
        <v>#DIV/0!</v>
      </c>
      <c r="AJ76" s="30" t="e">
        <f>AH76/'Ausfüllen_Kalkulationsdaten UR'!$E$5</f>
        <v>#DIV/0!</v>
      </c>
    </row>
    <row r="77" spans="1:36" s="14" customFormat="1" x14ac:dyDescent="0.2">
      <c r="A77" s="22">
        <v>66</v>
      </c>
      <c r="B77" s="245" t="s">
        <v>312</v>
      </c>
      <c r="C77" s="245" t="s">
        <v>316</v>
      </c>
      <c r="D77" s="245" t="s">
        <v>421</v>
      </c>
      <c r="E77" s="246" t="s">
        <v>442</v>
      </c>
      <c r="F77" s="247" t="s">
        <v>145</v>
      </c>
      <c r="G77" s="248" t="s">
        <v>443</v>
      </c>
      <c r="H77" s="248" t="s">
        <v>303</v>
      </c>
      <c r="I77" s="249" t="s">
        <v>288</v>
      </c>
      <c r="J77" s="250" t="s">
        <v>316</v>
      </c>
      <c r="K77" s="248" t="s">
        <v>6</v>
      </c>
      <c r="L77" s="248" t="s">
        <v>311</v>
      </c>
      <c r="M77" s="251">
        <v>12.7</v>
      </c>
      <c r="N77" s="236"/>
      <c r="O77" s="236"/>
      <c r="P77" s="237"/>
      <c r="Q77" s="238"/>
      <c r="R77" s="238"/>
      <c r="S77" s="238"/>
      <c r="T77" s="239"/>
      <c r="U77" s="34">
        <f>IF(H77="Ja",VLOOKUP(K77,'Ausfüllen_Kalkulationsdaten UR'!$A$9:$D$33,4),0)</f>
        <v>1</v>
      </c>
      <c r="V77" s="34" t="str">
        <f t="shared" ref="V77:V140" si="7">IF(U77=2.5,2.5,"/")</f>
        <v>/</v>
      </c>
      <c r="W77" s="23">
        <f>X77/'Ausfüllen_Kalkulationsdaten UR'!$E$5</f>
        <v>2.540268314583003</v>
      </c>
      <c r="X77" s="27">
        <f t="shared" ref="X77:X140" si="8">M77*Z77</f>
        <v>480.94899999999996</v>
      </c>
      <c r="Y77" s="26" t="str">
        <f>IF(U77=0,"keine Reinigung",VLOOKUP(U77,'Ausfüllen_Kalkulationsdaten UR'!$A$40:$C$50,2,FALSE))</f>
        <v>wtl. einmal</v>
      </c>
      <c r="Z77" s="84">
        <f>IF(U77=0,"0",VLOOKUP(U77,'Ausfüllen_Kalkulationsdaten UR'!$A$40:$C$50,3,FALSE))</f>
        <v>37.869999999999997</v>
      </c>
      <c r="AA77" s="24">
        <f>IF(U77=0,"0",VLOOKUP(K77,'Ausfüllen_Kalkulationsdaten UR'!$A$9:$E$33,5,FALSE))</f>
        <v>0</v>
      </c>
      <c r="AB77" s="71">
        <f>IF(K77="A1",'Ausfüllen_Kalkulationsdaten UR'!$E$10,IF(K77="C1",'Ausfüllen_Kalkulationsdaten UR'!$E$13,0))</f>
        <v>0</v>
      </c>
      <c r="AC77" s="28" t="e">
        <f>ROUND(AF77/'Ausfüllen_Kalkulationsdaten UR'!$E$5,2)</f>
        <v>#DIV/0!</v>
      </c>
      <c r="AD77" s="28" t="e">
        <f t="shared" ref="AD77:AD140" si="9">AC77*5</f>
        <v>#DIV/0!</v>
      </c>
      <c r="AE77" s="29" t="e">
        <f t="shared" ref="AE77:AE140" si="10">AF77/12</f>
        <v>#DIV/0!</v>
      </c>
      <c r="AF77" s="29" t="e">
        <f t="shared" ref="AF77:AF140" si="11">ROUND(IF(AA77="0","0",(X77/AA77)+(Z77*AB77)),2)</f>
        <v>#DIV/0!</v>
      </c>
      <c r="AG77" s="25">
        <f>IF(K77="D2",'Ausfüllen_Kalkulationsdaten UR'!#REF!,'Ausfüllen_Kalkulationsdaten UR'!$D$36)</f>
        <v>0</v>
      </c>
      <c r="AH77" s="30" t="e">
        <f t="shared" ref="AH77:AH140" si="12">AF77*AG77</f>
        <v>#DIV/0!</v>
      </c>
      <c r="AI77" s="30" t="e">
        <f t="shared" ref="AI77:AI140" si="13">AH77/12</f>
        <v>#DIV/0!</v>
      </c>
      <c r="AJ77" s="30" t="e">
        <f>AH77/'Ausfüllen_Kalkulationsdaten UR'!$E$5</f>
        <v>#DIV/0!</v>
      </c>
    </row>
    <row r="78" spans="1:36" s="14" customFormat="1" x14ac:dyDescent="0.2">
      <c r="A78" s="22">
        <v>67</v>
      </c>
      <c r="B78" s="245" t="s">
        <v>312</v>
      </c>
      <c r="C78" s="245" t="s">
        <v>316</v>
      </c>
      <c r="D78" s="245" t="s">
        <v>421</v>
      </c>
      <c r="E78" s="246" t="s">
        <v>444</v>
      </c>
      <c r="F78" s="247" t="s">
        <v>145</v>
      </c>
      <c r="G78" s="248" t="s">
        <v>445</v>
      </c>
      <c r="H78" s="248" t="s">
        <v>303</v>
      </c>
      <c r="I78" s="249" t="s">
        <v>288</v>
      </c>
      <c r="J78" s="250" t="s">
        <v>316</v>
      </c>
      <c r="K78" s="248" t="s">
        <v>71</v>
      </c>
      <c r="L78" s="248" t="s">
        <v>336</v>
      </c>
      <c r="M78" s="251">
        <v>16.5</v>
      </c>
      <c r="N78" s="236"/>
      <c r="O78" s="236"/>
      <c r="P78" s="237"/>
      <c r="Q78" s="238"/>
      <c r="R78" s="238"/>
      <c r="S78" s="238"/>
      <c r="T78" s="239"/>
      <c r="U78" s="34">
        <f>IF(H78="Ja",VLOOKUP(K78,'Ausfüllen_Kalkulationsdaten UR'!$A$9:$D$33,4),0)</f>
        <v>5</v>
      </c>
      <c r="V78" s="34" t="str">
        <f t="shared" si="7"/>
        <v>/</v>
      </c>
      <c r="W78" s="23">
        <f>X78/'Ausfüllen_Kalkulationsdaten UR'!$E$5</f>
        <v>16.5</v>
      </c>
      <c r="X78" s="27">
        <f t="shared" si="8"/>
        <v>3123.9450000000002</v>
      </c>
      <c r="Y78" s="26" t="str">
        <f>IF(U78=0,"keine Reinigung",VLOOKUP(U78,'Ausfüllen_Kalkulationsdaten UR'!$A$40:$C$50,2,FALSE))</f>
        <v xml:space="preserve">wtl. fünfmal </v>
      </c>
      <c r="Z78" s="84">
        <f>IF(U78=0,"0",VLOOKUP(U78,'Ausfüllen_Kalkulationsdaten UR'!$A$40:$C$50,3,FALSE))</f>
        <v>189.33</v>
      </c>
      <c r="AA78" s="24">
        <f>IF(U78=0,"0",VLOOKUP(K78,'Ausfüllen_Kalkulationsdaten UR'!$A$9:$E$33,5,FALSE))</f>
        <v>0</v>
      </c>
      <c r="AB78" s="71">
        <f>IF(K78="A1",'Ausfüllen_Kalkulationsdaten UR'!$E$10,IF(K78="C1",'Ausfüllen_Kalkulationsdaten UR'!$E$13,0))</f>
        <v>0</v>
      </c>
      <c r="AC78" s="28" t="e">
        <f>ROUND(AF78/'Ausfüllen_Kalkulationsdaten UR'!$E$5,2)</f>
        <v>#DIV/0!</v>
      </c>
      <c r="AD78" s="28" t="e">
        <f t="shared" si="9"/>
        <v>#DIV/0!</v>
      </c>
      <c r="AE78" s="29" t="e">
        <f t="shared" si="10"/>
        <v>#DIV/0!</v>
      </c>
      <c r="AF78" s="29" t="e">
        <f t="shared" si="11"/>
        <v>#DIV/0!</v>
      </c>
      <c r="AG78" s="25">
        <f>IF(K78="D2",'Ausfüllen_Kalkulationsdaten UR'!#REF!,'Ausfüllen_Kalkulationsdaten UR'!$D$36)</f>
        <v>0</v>
      </c>
      <c r="AH78" s="30" t="e">
        <f t="shared" si="12"/>
        <v>#DIV/0!</v>
      </c>
      <c r="AI78" s="30" t="e">
        <f t="shared" si="13"/>
        <v>#DIV/0!</v>
      </c>
      <c r="AJ78" s="30" t="e">
        <f>AH78/'Ausfüllen_Kalkulationsdaten UR'!$E$5</f>
        <v>#DIV/0!</v>
      </c>
    </row>
    <row r="79" spans="1:36" s="14" customFormat="1" x14ac:dyDescent="0.2">
      <c r="A79" s="22">
        <v>68</v>
      </c>
      <c r="B79" s="245" t="s">
        <v>312</v>
      </c>
      <c r="C79" s="245" t="s">
        <v>316</v>
      </c>
      <c r="D79" s="245" t="s">
        <v>421</v>
      </c>
      <c r="E79" s="246" t="s">
        <v>446</v>
      </c>
      <c r="F79" s="247" t="s">
        <v>145</v>
      </c>
      <c r="G79" s="248" t="s">
        <v>447</v>
      </c>
      <c r="H79" s="248" t="s">
        <v>303</v>
      </c>
      <c r="I79" s="249" t="s">
        <v>288</v>
      </c>
      <c r="J79" s="250" t="s">
        <v>316</v>
      </c>
      <c r="K79" s="248" t="s">
        <v>110</v>
      </c>
      <c r="L79" s="248" t="s">
        <v>311</v>
      </c>
      <c r="M79" s="251">
        <v>20.69</v>
      </c>
      <c r="N79" s="236"/>
      <c r="O79" s="236"/>
      <c r="P79" s="237"/>
      <c r="Q79" s="238"/>
      <c r="R79" s="238"/>
      <c r="S79" s="238"/>
      <c r="T79" s="239"/>
      <c r="U79" s="34">
        <f>IF(H79="Ja",VLOOKUP(K79,'Ausfüllen_Kalkulationsdaten UR'!$A$9:$D$33,4),0)</f>
        <v>5</v>
      </c>
      <c r="V79" s="34" t="str">
        <f t="shared" si="7"/>
        <v>/</v>
      </c>
      <c r="W79" s="23">
        <f>X79/'Ausfüllen_Kalkulationsdaten UR'!$E$5</f>
        <v>20.69</v>
      </c>
      <c r="X79" s="27">
        <f t="shared" si="8"/>
        <v>3917.2377000000006</v>
      </c>
      <c r="Y79" s="26" t="str">
        <f>IF(U79=0,"keine Reinigung",VLOOKUP(U79,'Ausfüllen_Kalkulationsdaten UR'!$A$40:$C$50,2,FALSE))</f>
        <v xml:space="preserve">wtl. fünfmal </v>
      </c>
      <c r="Z79" s="84">
        <f>IF(U79=0,"0",VLOOKUP(U79,'Ausfüllen_Kalkulationsdaten UR'!$A$40:$C$50,3,FALSE))</f>
        <v>189.33</v>
      </c>
      <c r="AA79" s="24">
        <f>IF(U79=0,"0",VLOOKUP(K79,'Ausfüllen_Kalkulationsdaten UR'!$A$9:$E$33,5,FALSE))</f>
        <v>0</v>
      </c>
      <c r="AB79" s="71">
        <f>IF(K79="A1",'Ausfüllen_Kalkulationsdaten UR'!$E$10,IF(K79="C1",'Ausfüllen_Kalkulationsdaten UR'!$E$13,0))</f>
        <v>0</v>
      </c>
      <c r="AC79" s="28" t="e">
        <f>ROUND(AF79/'Ausfüllen_Kalkulationsdaten UR'!$E$5,2)</f>
        <v>#DIV/0!</v>
      </c>
      <c r="AD79" s="28" t="e">
        <f t="shared" si="9"/>
        <v>#DIV/0!</v>
      </c>
      <c r="AE79" s="29" t="e">
        <f t="shared" si="10"/>
        <v>#DIV/0!</v>
      </c>
      <c r="AF79" s="29" t="e">
        <f t="shared" si="11"/>
        <v>#DIV/0!</v>
      </c>
      <c r="AG79" s="25">
        <f>IF(K79="D2",'Ausfüllen_Kalkulationsdaten UR'!#REF!,'Ausfüllen_Kalkulationsdaten UR'!$D$36)</f>
        <v>0</v>
      </c>
      <c r="AH79" s="30" t="e">
        <f t="shared" si="12"/>
        <v>#DIV/0!</v>
      </c>
      <c r="AI79" s="30" t="e">
        <f t="shared" si="13"/>
        <v>#DIV/0!</v>
      </c>
      <c r="AJ79" s="30" t="e">
        <f>AH79/'Ausfüllen_Kalkulationsdaten UR'!$E$5</f>
        <v>#DIV/0!</v>
      </c>
    </row>
    <row r="80" spans="1:36" s="14" customFormat="1" x14ac:dyDescent="0.2">
      <c r="A80" s="22">
        <v>69</v>
      </c>
      <c r="B80" s="245" t="s">
        <v>312</v>
      </c>
      <c r="C80" s="245" t="s">
        <v>316</v>
      </c>
      <c r="D80" s="245" t="s">
        <v>421</v>
      </c>
      <c r="E80" s="246" t="s">
        <v>448</v>
      </c>
      <c r="F80" s="247" t="s">
        <v>145</v>
      </c>
      <c r="G80" s="248" t="s">
        <v>449</v>
      </c>
      <c r="H80" s="248" t="s">
        <v>303</v>
      </c>
      <c r="I80" s="249" t="s">
        <v>288</v>
      </c>
      <c r="J80" s="250" t="s">
        <v>316</v>
      </c>
      <c r="K80" s="248" t="s">
        <v>72</v>
      </c>
      <c r="L80" s="248" t="s">
        <v>336</v>
      </c>
      <c r="M80" s="251">
        <v>7.4</v>
      </c>
      <c r="N80" s="236"/>
      <c r="O80" s="236"/>
      <c r="P80" s="237"/>
      <c r="Q80" s="238"/>
      <c r="R80" s="238"/>
      <c r="S80" s="238"/>
      <c r="T80" s="239"/>
      <c r="U80" s="34">
        <f>IF(H80="Ja",VLOOKUP(K80,'Ausfüllen_Kalkulationsdaten UR'!$A$9:$D$33,4),0)</f>
        <v>10</v>
      </c>
      <c r="V80" s="34" t="str">
        <f t="shared" si="7"/>
        <v>/</v>
      </c>
      <c r="W80" s="23">
        <f>X80/'Ausfüllen_Kalkulationsdaten UR'!$E$5</f>
        <v>14.8</v>
      </c>
      <c r="X80" s="27">
        <f t="shared" si="8"/>
        <v>2802.0840000000003</v>
      </c>
      <c r="Y80" s="26" t="str">
        <f>IF(U80=0,"keine Reinigung",VLOOKUP(U80,'Ausfüllen_Kalkulationsdaten UR'!$A$40:$C$50,2,FALSE))</f>
        <v>2x täglich</v>
      </c>
      <c r="Z80" s="84">
        <f>IF(U80=0,"0",VLOOKUP(U80,'Ausfüllen_Kalkulationsdaten UR'!$A$40:$C$50,3,FALSE))</f>
        <v>378.66</v>
      </c>
      <c r="AA80" s="24">
        <f>IF(U80=0,"0",VLOOKUP(K80,'Ausfüllen_Kalkulationsdaten UR'!$A$9:$E$33,5,FALSE))</f>
        <v>0</v>
      </c>
      <c r="AB80" s="71">
        <f>IF(K80="A1",'Ausfüllen_Kalkulationsdaten UR'!$E$10,IF(K80="C1",'Ausfüllen_Kalkulationsdaten UR'!$E$13,0))</f>
        <v>0</v>
      </c>
      <c r="AC80" s="28" t="e">
        <f>ROUND(AF80/'Ausfüllen_Kalkulationsdaten UR'!$E$5,2)</f>
        <v>#DIV/0!</v>
      </c>
      <c r="AD80" s="28" t="e">
        <f t="shared" si="9"/>
        <v>#DIV/0!</v>
      </c>
      <c r="AE80" s="29" t="e">
        <f t="shared" si="10"/>
        <v>#DIV/0!</v>
      </c>
      <c r="AF80" s="29" t="e">
        <f t="shared" si="11"/>
        <v>#DIV/0!</v>
      </c>
      <c r="AG80" s="25">
        <f>IF(K80="D2",'Ausfüllen_Kalkulationsdaten UR'!#REF!,'Ausfüllen_Kalkulationsdaten UR'!$D$36)</f>
        <v>0</v>
      </c>
      <c r="AH80" s="30" t="e">
        <f t="shared" si="12"/>
        <v>#DIV/0!</v>
      </c>
      <c r="AI80" s="30" t="e">
        <f t="shared" si="13"/>
        <v>#DIV/0!</v>
      </c>
      <c r="AJ80" s="30" t="e">
        <f>AH80/'Ausfüllen_Kalkulationsdaten UR'!$E$5</f>
        <v>#DIV/0!</v>
      </c>
    </row>
    <row r="81" spans="1:36" s="14" customFormat="1" x14ac:dyDescent="0.2">
      <c r="A81" s="22">
        <v>70</v>
      </c>
      <c r="B81" s="245" t="s">
        <v>312</v>
      </c>
      <c r="C81" s="245" t="s">
        <v>316</v>
      </c>
      <c r="D81" s="245" t="s">
        <v>421</v>
      </c>
      <c r="E81" s="246" t="s">
        <v>450</v>
      </c>
      <c r="F81" s="247" t="s">
        <v>145</v>
      </c>
      <c r="G81" s="248" t="s">
        <v>451</v>
      </c>
      <c r="H81" s="248" t="s">
        <v>303</v>
      </c>
      <c r="I81" s="249" t="s">
        <v>288</v>
      </c>
      <c r="J81" s="250" t="s">
        <v>316</v>
      </c>
      <c r="K81" s="248" t="s">
        <v>72</v>
      </c>
      <c r="L81" s="248" t="s">
        <v>336</v>
      </c>
      <c r="M81" s="251">
        <v>6.95</v>
      </c>
      <c r="N81" s="236"/>
      <c r="O81" s="236"/>
      <c r="P81" s="237"/>
      <c r="Q81" s="238"/>
      <c r="R81" s="238"/>
      <c r="S81" s="238"/>
      <c r="T81" s="239"/>
      <c r="U81" s="34">
        <f>IF(H81="Ja",VLOOKUP(K81,'Ausfüllen_Kalkulationsdaten UR'!$A$9:$D$33,4),0)</f>
        <v>10</v>
      </c>
      <c r="V81" s="34" t="str">
        <f t="shared" si="7"/>
        <v>/</v>
      </c>
      <c r="W81" s="23">
        <f>X81/'Ausfüllen_Kalkulationsdaten UR'!$E$5</f>
        <v>13.9</v>
      </c>
      <c r="X81" s="27">
        <f t="shared" si="8"/>
        <v>2631.6870000000004</v>
      </c>
      <c r="Y81" s="26" t="str">
        <f>IF(U81=0,"keine Reinigung",VLOOKUP(U81,'Ausfüllen_Kalkulationsdaten UR'!$A$40:$C$50,2,FALSE))</f>
        <v>2x täglich</v>
      </c>
      <c r="Z81" s="84">
        <f>IF(U81=0,"0",VLOOKUP(U81,'Ausfüllen_Kalkulationsdaten UR'!$A$40:$C$50,3,FALSE))</f>
        <v>378.66</v>
      </c>
      <c r="AA81" s="24">
        <f>IF(U81=0,"0",VLOOKUP(K81,'Ausfüllen_Kalkulationsdaten UR'!$A$9:$E$33,5,FALSE))</f>
        <v>0</v>
      </c>
      <c r="AB81" s="71">
        <f>IF(K81="A1",'Ausfüllen_Kalkulationsdaten UR'!$E$10,IF(K81="C1",'Ausfüllen_Kalkulationsdaten UR'!$E$13,0))</f>
        <v>0</v>
      </c>
      <c r="AC81" s="28" t="e">
        <f>ROUND(AF81/'Ausfüllen_Kalkulationsdaten UR'!$E$5,2)</f>
        <v>#DIV/0!</v>
      </c>
      <c r="AD81" s="28" t="e">
        <f t="shared" si="9"/>
        <v>#DIV/0!</v>
      </c>
      <c r="AE81" s="29" t="e">
        <f t="shared" si="10"/>
        <v>#DIV/0!</v>
      </c>
      <c r="AF81" s="29" t="e">
        <f t="shared" si="11"/>
        <v>#DIV/0!</v>
      </c>
      <c r="AG81" s="25">
        <f>IF(K81="D2",'Ausfüllen_Kalkulationsdaten UR'!#REF!,'Ausfüllen_Kalkulationsdaten UR'!$D$36)</f>
        <v>0</v>
      </c>
      <c r="AH81" s="30" t="e">
        <f t="shared" si="12"/>
        <v>#DIV/0!</v>
      </c>
      <c r="AI81" s="30" t="e">
        <f t="shared" si="13"/>
        <v>#DIV/0!</v>
      </c>
      <c r="AJ81" s="30" t="e">
        <f>AH81/'Ausfüllen_Kalkulationsdaten UR'!$E$5</f>
        <v>#DIV/0!</v>
      </c>
    </row>
    <row r="82" spans="1:36" s="14" customFormat="1" x14ac:dyDescent="0.2">
      <c r="A82" s="22">
        <v>71</v>
      </c>
      <c r="B82" s="245" t="s">
        <v>312</v>
      </c>
      <c r="C82" s="245" t="s">
        <v>316</v>
      </c>
      <c r="D82" s="245" t="s">
        <v>421</v>
      </c>
      <c r="E82" s="246" t="s">
        <v>452</v>
      </c>
      <c r="F82" s="247" t="s">
        <v>145</v>
      </c>
      <c r="G82" s="248" t="s">
        <v>453</v>
      </c>
      <c r="H82" s="248" t="s">
        <v>303</v>
      </c>
      <c r="I82" s="249" t="s">
        <v>288</v>
      </c>
      <c r="J82" s="250" t="s">
        <v>316</v>
      </c>
      <c r="K82" s="248" t="s">
        <v>72</v>
      </c>
      <c r="L82" s="248" t="s">
        <v>336</v>
      </c>
      <c r="M82" s="251">
        <v>13.55</v>
      </c>
      <c r="N82" s="236"/>
      <c r="O82" s="236"/>
      <c r="P82" s="237"/>
      <c r="Q82" s="238"/>
      <c r="R82" s="238"/>
      <c r="S82" s="238"/>
      <c r="T82" s="239"/>
      <c r="U82" s="34">
        <f>IF(H82="Ja",VLOOKUP(K82,'Ausfüllen_Kalkulationsdaten UR'!$A$9:$D$33,4),0)</f>
        <v>10</v>
      </c>
      <c r="V82" s="34" t="str">
        <f t="shared" si="7"/>
        <v>/</v>
      </c>
      <c r="W82" s="23">
        <f>X82/'Ausfüllen_Kalkulationsdaten UR'!$E$5</f>
        <v>27.1</v>
      </c>
      <c r="X82" s="27">
        <f t="shared" si="8"/>
        <v>5130.8430000000008</v>
      </c>
      <c r="Y82" s="26" t="str">
        <f>IF(U82=0,"keine Reinigung",VLOOKUP(U82,'Ausfüllen_Kalkulationsdaten UR'!$A$40:$C$50,2,FALSE))</f>
        <v>2x täglich</v>
      </c>
      <c r="Z82" s="84">
        <f>IF(U82=0,"0",VLOOKUP(U82,'Ausfüllen_Kalkulationsdaten UR'!$A$40:$C$50,3,FALSE))</f>
        <v>378.66</v>
      </c>
      <c r="AA82" s="24">
        <f>IF(U82=0,"0",VLOOKUP(K82,'Ausfüllen_Kalkulationsdaten UR'!$A$9:$E$33,5,FALSE))</f>
        <v>0</v>
      </c>
      <c r="AB82" s="71">
        <f>IF(K82="A1",'Ausfüllen_Kalkulationsdaten UR'!$E$10,IF(K82="C1",'Ausfüllen_Kalkulationsdaten UR'!$E$13,0))</f>
        <v>0</v>
      </c>
      <c r="AC82" s="28" t="e">
        <f>ROUND(AF82/'Ausfüllen_Kalkulationsdaten UR'!$E$5,2)</f>
        <v>#DIV/0!</v>
      </c>
      <c r="AD82" s="28" t="e">
        <f t="shared" si="9"/>
        <v>#DIV/0!</v>
      </c>
      <c r="AE82" s="29" t="e">
        <f t="shared" si="10"/>
        <v>#DIV/0!</v>
      </c>
      <c r="AF82" s="29" t="e">
        <f t="shared" si="11"/>
        <v>#DIV/0!</v>
      </c>
      <c r="AG82" s="25">
        <f>IF(K82="D2",'Ausfüllen_Kalkulationsdaten UR'!#REF!,'Ausfüllen_Kalkulationsdaten UR'!$D$36)</f>
        <v>0</v>
      </c>
      <c r="AH82" s="30" t="e">
        <f t="shared" si="12"/>
        <v>#DIV/0!</v>
      </c>
      <c r="AI82" s="30" t="e">
        <f t="shared" si="13"/>
        <v>#DIV/0!</v>
      </c>
      <c r="AJ82" s="30" t="e">
        <f>AH82/'Ausfüllen_Kalkulationsdaten UR'!$E$5</f>
        <v>#DIV/0!</v>
      </c>
    </row>
    <row r="83" spans="1:36" s="14" customFormat="1" x14ac:dyDescent="0.2">
      <c r="A83" s="22">
        <v>72</v>
      </c>
      <c r="B83" s="245" t="s">
        <v>312</v>
      </c>
      <c r="C83" s="245" t="s">
        <v>316</v>
      </c>
      <c r="D83" s="245" t="s">
        <v>421</v>
      </c>
      <c r="E83" s="246" t="s">
        <v>454</v>
      </c>
      <c r="F83" s="247" t="s">
        <v>145</v>
      </c>
      <c r="G83" s="248" t="s">
        <v>455</v>
      </c>
      <c r="H83" s="248" t="s">
        <v>303</v>
      </c>
      <c r="I83" s="249" t="s">
        <v>288</v>
      </c>
      <c r="J83" s="250" t="s">
        <v>316</v>
      </c>
      <c r="K83" s="248" t="s">
        <v>52</v>
      </c>
      <c r="L83" s="248" t="s">
        <v>311</v>
      </c>
      <c r="M83" s="251">
        <v>22.86</v>
      </c>
      <c r="N83" s="236"/>
      <c r="O83" s="236"/>
      <c r="P83" s="237"/>
      <c r="Q83" s="238"/>
      <c r="R83" s="238"/>
      <c r="S83" s="238"/>
      <c r="T83" s="239"/>
      <c r="U83" s="34">
        <f>IF(H83="Ja",VLOOKUP(K83,'Ausfüllen_Kalkulationsdaten UR'!$A$9:$D$33,4),0)</f>
        <v>5</v>
      </c>
      <c r="V83" s="34" t="str">
        <f t="shared" si="7"/>
        <v>/</v>
      </c>
      <c r="W83" s="23">
        <f>X83/'Ausfüllen_Kalkulationsdaten UR'!$E$5</f>
        <v>22.86</v>
      </c>
      <c r="X83" s="27">
        <f t="shared" si="8"/>
        <v>4328.0838000000003</v>
      </c>
      <c r="Y83" s="26" t="str">
        <f>IF(U83=0,"keine Reinigung",VLOOKUP(U83,'Ausfüllen_Kalkulationsdaten UR'!$A$40:$C$50,2,FALSE))</f>
        <v xml:space="preserve">wtl. fünfmal </v>
      </c>
      <c r="Z83" s="84">
        <f>IF(U83=0,"0",VLOOKUP(U83,'Ausfüllen_Kalkulationsdaten UR'!$A$40:$C$50,3,FALSE))</f>
        <v>189.33</v>
      </c>
      <c r="AA83" s="24">
        <f>IF(U83=0,"0",VLOOKUP(K83,'Ausfüllen_Kalkulationsdaten UR'!$A$9:$E$33,5,FALSE))</f>
        <v>0</v>
      </c>
      <c r="AB83" s="71">
        <f>IF(K83="A1",'Ausfüllen_Kalkulationsdaten UR'!$E$10,IF(K83="C1",'Ausfüllen_Kalkulationsdaten UR'!$E$13,0))</f>
        <v>0</v>
      </c>
      <c r="AC83" s="28" t="e">
        <f>ROUND(AF83/'Ausfüllen_Kalkulationsdaten UR'!$E$5,2)</f>
        <v>#DIV/0!</v>
      </c>
      <c r="AD83" s="28" t="e">
        <f t="shared" si="9"/>
        <v>#DIV/0!</v>
      </c>
      <c r="AE83" s="29" t="e">
        <f t="shared" si="10"/>
        <v>#DIV/0!</v>
      </c>
      <c r="AF83" s="29" t="e">
        <f t="shared" si="11"/>
        <v>#DIV/0!</v>
      </c>
      <c r="AG83" s="25">
        <f>IF(K83="D2",'Ausfüllen_Kalkulationsdaten UR'!#REF!,'Ausfüllen_Kalkulationsdaten UR'!$D$36)</f>
        <v>0</v>
      </c>
      <c r="AH83" s="30" t="e">
        <f t="shared" si="12"/>
        <v>#DIV/0!</v>
      </c>
      <c r="AI83" s="30" t="e">
        <f t="shared" si="13"/>
        <v>#DIV/0!</v>
      </c>
      <c r="AJ83" s="30" t="e">
        <f>AH83/'Ausfüllen_Kalkulationsdaten UR'!$E$5</f>
        <v>#DIV/0!</v>
      </c>
    </row>
    <row r="84" spans="1:36" s="14" customFormat="1" x14ac:dyDescent="0.2">
      <c r="A84" s="22">
        <v>73</v>
      </c>
      <c r="B84" s="245" t="s">
        <v>312</v>
      </c>
      <c r="C84" s="245" t="s">
        <v>316</v>
      </c>
      <c r="D84" s="245" t="s">
        <v>421</v>
      </c>
      <c r="E84" s="246" t="s">
        <v>456</v>
      </c>
      <c r="F84" s="247" t="s">
        <v>145</v>
      </c>
      <c r="G84" s="248" t="s">
        <v>457</v>
      </c>
      <c r="H84" s="248" t="s">
        <v>303</v>
      </c>
      <c r="I84" s="249" t="s">
        <v>288</v>
      </c>
      <c r="J84" s="250" t="s">
        <v>316</v>
      </c>
      <c r="K84" s="248" t="s">
        <v>14</v>
      </c>
      <c r="L84" s="248" t="s">
        <v>311</v>
      </c>
      <c r="M84" s="251">
        <v>12.42</v>
      </c>
      <c r="N84" s="236"/>
      <c r="O84" s="236"/>
      <c r="P84" s="237"/>
      <c r="Q84" s="238"/>
      <c r="R84" s="238"/>
      <c r="S84" s="238"/>
      <c r="T84" s="239"/>
      <c r="U84" s="34">
        <f>IF(H84="Ja",VLOOKUP(K84,'Ausfüllen_Kalkulationsdaten UR'!$A$9:$D$33,4),0)</f>
        <v>0.25</v>
      </c>
      <c r="V84" s="34" t="str">
        <f t="shared" si="7"/>
        <v>/</v>
      </c>
      <c r="W84" s="23">
        <f>X84/'Ausfüllen_Kalkulationsdaten UR'!$E$5</f>
        <v>0.7215972112185074</v>
      </c>
      <c r="X84" s="27">
        <f t="shared" si="8"/>
        <v>136.62</v>
      </c>
      <c r="Y84" s="26" t="str">
        <f>IF(U84=0,"keine Reinigung",VLOOKUP(U84,'Ausfüllen_Kalkulationsdaten UR'!$A$40:$C$50,2,FALSE))</f>
        <v>mtl. einmal</v>
      </c>
      <c r="Z84" s="84">
        <f>IF(U84=0,"0",VLOOKUP(U84,'Ausfüllen_Kalkulationsdaten UR'!$A$40:$C$50,3,FALSE))</f>
        <v>11</v>
      </c>
      <c r="AA84" s="24">
        <f>IF(U84=0,"0",VLOOKUP(K84,'Ausfüllen_Kalkulationsdaten UR'!$A$9:$E$33,5,FALSE))</f>
        <v>0</v>
      </c>
      <c r="AB84" s="71">
        <f>IF(K84="A1",'Ausfüllen_Kalkulationsdaten UR'!$E$10,IF(K84="C1",'Ausfüllen_Kalkulationsdaten UR'!$E$13,0))</f>
        <v>0</v>
      </c>
      <c r="AC84" s="28" t="e">
        <f>ROUND(AF84/'Ausfüllen_Kalkulationsdaten UR'!$E$5,2)</f>
        <v>#DIV/0!</v>
      </c>
      <c r="AD84" s="28" t="e">
        <f t="shared" si="9"/>
        <v>#DIV/0!</v>
      </c>
      <c r="AE84" s="29" t="e">
        <f t="shared" si="10"/>
        <v>#DIV/0!</v>
      </c>
      <c r="AF84" s="29" t="e">
        <f t="shared" si="11"/>
        <v>#DIV/0!</v>
      </c>
      <c r="AG84" s="25">
        <f>IF(K84="D2",'Ausfüllen_Kalkulationsdaten UR'!#REF!,'Ausfüllen_Kalkulationsdaten UR'!$D$36)</f>
        <v>0</v>
      </c>
      <c r="AH84" s="30" t="e">
        <f t="shared" si="12"/>
        <v>#DIV/0!</v>
      </c>
      <c r="AI84" s="30" t="e">
        <f t="shared" si="13"/>
        <v>#DIV/0!</v>
      </c>
      <c r="AJ84" s="30" t="e">
        <f>AH84/'Ausfüllen_Kalkulationsdaten UR'!$E$5</f>
        <v>#DIV/0!</v>
      </c>
    </row>
    <row r="85" spans="1:36" s="14" customFormat="1" x14ac:dyDescent="0.2">
      <c r="A85" s="22">
        <v>74</v>
      </c>
      <c r="B85" s="245" t="s">
        <v>312</v>
      </c>
      <c r="C85" s="245" t="s">
        <v>316</v>
      </c>
      <c r="D85" s="245" t="s">
        <v>421</v>
      </c>
      <c r="E85" s="246" t="s">
        <v>458</v>
      </c>
      <c r="F85" s="247" t="s">
        <v>145</v>
      </c>
      <c r="G85" s="248" t="s">
        <v>335</v>
      </c>
      <c r="H85" s="248" t="s">
        <v>303</v>
      </c>
      <c r="I85" s="249" t="s">
        <v>288</v>
      </c>
      <c r="J85" s="250" t="s">
        <v>316</v>
      </c>
      <c r="K85" s="248" t="s">
        <v>14</v>
      </c>
      <c r="L85" s="248" t="s">
        <v>326</v>
      </c>
      <c r="M85" s="251">
        <v>8.18</v>
      </c>
      <c r="N85" s="236"/>
      <c r="O85" s="236"/>
      <c r="P85" s="237"/>
      <c r="Q85" s="238"/>
      <c r="R85" s="238"/>
      <c r="S85" s="238"/>
      <c r="T85" s="239"/>
      <c r="U85" s="34">
        <f>IF(H85="Ja",VLOOKUP(K85,'Ausfüllen_Kalkulationsdaten UR'!$A$9:$D$33,4),0)</f>
        <v>0.25</v>
      </c>
      <c r="V85" s="34" t="str">
        <f t="shared" si="7"/>
        <v>/</v>
      </c>
      <c r="W85" s="23">
        <f>X85/'Ausfüllen_Kalkulationsdaten UR'!$E$5</f>
        <v>0.47525484603602169</v>
      </c>
      <c r="X85" s="27">
        <f t="shared" si="8"/>
        <v>89.97999999999999</v>
      </c>
      <c r="Y85" s="26" t="str">
        <f>IF(U85=0,"keine Reinigung",VLOOKUP(U85,'Ausfüllen_Kalkulationsdaten UR'!$A$40:$C$50,2,FALSE))</f>
        <v>mtl. einmal</v>
      </c>
      <c r="Z85" s="84">
        <f>IF(U85=0,"0",VLOOKUP(U85,'Ausfüllen_Kalkulationsdaten UR'!$A$40:$C$50,3,FALSE))</f>
        <v>11</v>
      </c>
      <c r="AA85" s="24">
        <f>IF(U85=0,"0",VLOOKUP(K85,'Ausfüllen_Kalkulationsdaten UR'!$A$9:$E$33,5,FALSE))</f>
        <v>0</v>
      </c>
      <c r="AB85" s="71">
        <f>IF(K85="A1",'Ausfüllen_Kalkulationsdaten UR'!$E$10,IF(K85="C1",'Ausfüllen_Kalkulationsdaten UR'!$E$13,0))</f>
        <v>0</v>
      </c>
      <c r="AC85" s="28" t="e">
        <f>ROUND(AF85/'Ausfüllen_Kalkulationsdaten UR'!$E$5,2)</f>
        <v>#DIV/0!</v>
      </c>
      <c r="AD85" s="28" t="e">
        <f t="shared" si="9"/>
        <v>#DIV/0!</v>
      </c>
      <c r="AE85" s="29" t="e">
        <f t="shared" si="10"/>
        <v>#DIV/0!</v>
      </c>
      <c r="AF85" s="29" t="e">
        <f t="shared" si="11"/>
        <v>#DIV/0!</v>
      </c>
      <c r="AG85" s="25">
        <f>IF(K85="D2",'Ausfüllen_Kalkulationsdaten UR'!#REF!,'Ausfüllen_Kalkulationsdaten UR'!$D$36)</f>
        <v>0</v>
      </c>
      <c r="AH85" s="30" t="e">
        <f t="shared" si="12"/>
        <v>#DIV/0!</v>
      </c>
      <c r="AI85" s="30" t="e">
        <f t="shared" si="13"/>
        <v>#DIV/0!</v>
      </c>
      <c r="AJ85" s="30" t="e">
        <f>AH85/'Ausfüllen_Kalkulationsdaten UR'!$E$5</f>
        <v>#DIV/0!</v>
      </c>
    </row>
    <row r="86" spans="1:36" s="14" customFormat="1" x14ac:dyDescent="0.2">
      <c r="A86" s="22">
        <v>75</v>
      </c>
      <c r="B86" s="245" t="s">
        <v>312</v>
      </c>
      <c r="C86" s="245" t="s">
        <v>316</v>
      </c>
      <c r="D86" s="245" t="s">
        <v>421</v>
      </c>
      <c r="E86" s="246" t="s">
        <v>459</v>
      </c>
      <c r="F86" s="247" t="s">
        <v>145</v>
      </c>
      <c r="G86" s="248" t="s">
        <v>460</v>
      </c>
      <c r="H86" s="248" t="s">
        <v>303</v>
      </c>
      <c r="I86" s="249" t="s">
        <v>288</v>
      </c>
      <c r="J86" s="250" t="s">
        <v>316</v>
      </c>
      <c r="K86" s="248" t="s">
        <v>73</v>
      </c>
      <c r="L86" s="248" t="s">
        <v>311</v>
      </c>
      <c r="M86" s="251">
        <v>9.6199999999999992</v>
      </c>
      <c r="N86" s="236"/>
      <c r="O86" s="236"/>
      <c r="P86" s="237"/>
      <c r="Q86" s="238"/>
      <c r="R86" s="238"/>
      <c r="S86" s="238"/>
      <c r="T86" s="239"/>
      <c r="U86" s="34">
        <f>IF(H86="Ja",VLOOKUP(K86,'Ausfüllen_Kalkulationsdaten UR'!$A$9:$D$33,4),0)</f>
        <v>5</v>
      </c>
      <c r="V86" s="34" t="str">
        <f t="shared" si="7"/>
        <v>/</v>
      </c>
      <c r="W86" s="23">
        <f>X86/'Ausfüllen_Kalkulationsdaten UR'!$E$5</f>
        <v>9.6199999999999992</v>
      </c>
      <c r="X86" s="27">
        <f t="shared" si="8"/>
        <v>1821.3545999999999</v>
      </c>
      <c r="Y86" s="26" t="str">
        <f>IF(U86=0,"keine Reinigung",VLOOKUP(U86,'Ausfüllen_Kalkulationsdaten UR'!$A$40:$C$50,2,FALSE))</f>
        <v xml:space="preserve">wtl. fünfmal </v>
      </c>
      <c r="Z86" s="84">
        <f>IF(U86=0,"0",VLOOKUP(U86,'Ausfüllen_Kalkulationsdaten UR'!$A$40:$C$50,3,FALSE))</f>
        <v>189.33</v>
      </c>
      <c r="AA86" s="24">
        <f>IF(U86=0,"0",VLOOKUP(K86,'Ausfüllen_Kalkulationsdaten UR'!$A$9:$E$33,5,FALSE))</f>
        <v>0</v>
      </c>
      <c r="AB86" s="71">
        <f>IF(K86="A1",'Ausfüllen_Kalkulationsdaten UR'!$E$10,IF(K86="C1",'Ausfüllen_Kalkulationsdaten UR'!$E$13,0))</f>
        <v>0</v>
      </c>
      <c r="AC86" s="28" t="e">
        <f>ROUND(AF86/'Ausfüllen_Kalkulationsdaten UR'!$E$5,2)</f>
        <v>#DIV/0!</v>
      </c>
      <c r="AD86" s="28" t="e">
        <f t="shared" si="9"/>
        <v>#DIV/0!</v>
      </c>
      <c r="AE86" s="29" t="e">
        <f t="shared" si="10"/>
        <v>#DIV/0!</v>
      </c>
      <c r="AF86" s="29" t="e">
        <f t="shared" si="11"/>
        <v>#DIV/0!</v>
      </c>
      <c r="AG86" s="25">
        <f>IF(K86="D2",'Ausfüllen_Kalkulationsdaten UR'!#REF!,'Ausfüllen_Kalkulationsdaten UR'!$D$36)</f>
        <v>0</v>
      </c>
      <c r="AH86" s="30" t="e">
        <f t="shared" si="12"/>
        <v>#DIV/0!</v>
      </c>
      <c r="AI86" s="30" t="e">
        <f t="shared" si="13"/>
        <v>#DIV/0!</v>
      </c>
      <c r="AJ86" s="30" t="e">
        <f>AH86/'Ausfüllen_Kalkulationsdaten UR'!$E$5</f>
        <v>#DIV/0!</v>
      </c>
    </row>
    <row r="87" spans="1:36" s="14" customFormat="1" x14ac:dyDescent="0.2">
      <c r="A87" s="22">
        <v>76</v>
      </c>
      <c r="B87" s="245" t="s">
        <v>312</v>
      </c>
      <c r="C87" s="245" t="s">
        <v>316</v>
      </c>
      <c r="D87" s="245" t="s">
        <v>421</v>
      </c>
      <c r="E87" s="246" t="s">
        <v>461</v>
      </c>
      <c r="F87" s="247" t="s">
        <v>145</v>
      </c>
      <c r="G87" s="248" t="s">
        <v>462</v>
      </c>
      <c r="H87" s="248" t="s">
        <v>303</v>
      </c>
      <c r="I87" s="249" t="s">
        <v>288</v>
      </c>
      <c r="J87" s="250" t="s">
        <v>316</v>
      </c>
      <c r="K87" s="248" t="s">
        <v>14</v>
      </c>
      <c r="L87" s="248" t="s">
        <v>311</v>
      </c>
      <c r="M87" s="251">
        <v>30.25</v>
      </c>
      <c r="N87" s="236"/>
      <c r="O87" s="236"/>
      <c r="P87" s="237"/>
      <c r="Q87" s="238"/>
      <c r="R87" s="238"/>
      <c r="S87" s="238"/>
      <c r="T87" s="239"/>
      <c r="U87" s="34">
        <f>IF(H87="Ja",VLOOKUP(K87,'Ausfüllen_Kalkulationsdaten UR'!$A$9:$D$33,4),0)</f>
        <v>0.25</v>
      </c>
      <c r="V87" s="34" t="str">
        <f t="shared" si="7"/>
        <v>/</v>
      </c>
      <c r="W87" s="23">
        <f>X87/'Ausfüllen_Kalkulationsdaten UR'!$E$5</f>
        <v>1.7575133365024032</v>
      </c>
      <c r="X87" s="27">
        <f t="shared" si="8"/>
        <v>332.75</v>
      </c>
      <c r="Y87" s="26" t="str">
        <f>IF(U87=0,"keine Reinigung",VLOOKUP(U87,'Ausfüllen_Kalkulationsdaten UR'!$A$40:$C$50,2,FALSE))</f>
        <v>mtl. einmal</v>
      </c>
      <c r="Z87" s="84">
        <f>IF(U87=0,"0",VLOOKUP(U87,'Ausfüllen_Kalkulationsdaten UR'!$A$40:$C$50,3,FALSE))</f>
        <v>11</v>
      </c>
      <c r="AA87" s="24">
        <f>IF(U87=0,"0",VLOOKUP(K87,'Ausfüllen_Kalkulationsdaten UR'!$A$9:$E$33,5,FALSE))</f>
        <v>0</v>
      </c>
      <c r="AB87" s="71">
        <f>IF(K87="A1",'Ausfüllen_Kalkulationsdaten UR'!$E$10,IF(K87="C1",'Ausfüllen_Kalkulationsdaten UR'!$E$13,0))</f>
        <v>0</v>
      </c>
      <c r="AC87" s="28" t="e">
        <f>ROUND(AF87/'Ausfüllen_Kalkulationsdaten UR'!$E$5,2)</f>
        <v>#DIV/0!</v>
      </c>
      <c r="AD87" s="28" t="e">
        <f t="shared" si="9"/>
        <v>#DIV/0!</v>
      </c>
      <c r="AE87" s="29" t="e">
        <f t="shared" si="10"/>
        <v>#DIV/0!</v>
      </c>
      <c r="AF87" s="29" t="e">
        <f t="shared" si="11"/>
        <v>#DIV/0!</v>
      </c>
      <c r="AG87" s="25">
        <f>IF(K87="D2",'Ausfüllen_Kalkulationsdaten UR'!#REF!,'Ausfüllen_Kalkulationsdaten UR'!$D$36)</f>
        <v>0</v>
      </c>
      <c r="AH87" s="30" t="e">
        <f t="shared" si="12"/>
        <v>#DIV/0!</v>
      </c>
      <c r="AI87" s="30" t="e">
        <f t="shared" si="13"/>
        <v>#DIV/0!</v>
      </c>
      <c r="AJ87" s="30" t="e">
        <f>AH87/'Ausfüllen_Kalkulationsdaten UR'!$E$5</f>
        <v>#DIV/0!</v>
      </c>
    </row>
    <row r="88" spans="1:36" s="14" customFormat="1" x14ac:dyDescent="0.2">
      <c r="A88" s="22">
        <v>77</v>
      </c>
      <c r="B88" s="245" t="s">
        <v>312</v>
      </c>
      <c r="C88" s="245" t="s">
        <v>316</v>
      </c>
      <c r="D88" s="245" t="s">
        <v>421</v>
      </c>
      <c r="E88" s="246" t="s">
        <v>463</v>
      </c>
      <c r="F88" s="247" t="s">
        <v>145</v>
      </c>
      <c r="G88" s="248" t="s">
        <v>464</v>
      </c>
      <c r="H88" s="248" t="s">
        <v>287</v>
      </c>
      <c r="I88" s="249" t="s">
        <v>288</v>
      </c>
      <c r="J88" s="250" t="s">
        <v>316</v>
      </c>
      <c r="K88" s="248"/>
      <c r="L88" s="248" t="s">
        <v>418</v>
      </c>
      <c r="M88" s="251">
        <v>25.47</v>
      </c>
      <c r="N88" s="236"/>
      <c r="O88" s="236"/>
      <c r="P88" s="237"/>
      <c r="Q88" s="238"/>
      <c r="R88" s="238"/>
      <c r="S88" s="238"/>
      <c r="T88" s="239"/>
      <c r="U88" s="34">
        <f>IF(H88="Ja",VLOOKUP(K88,'Ausfüllen_Kalkulationsdaten UR'!$A$9:$D$33,4),0)</f>
        <v>0</v>
      </c>
      <c r="V88" s="34" t="str">
        <f t="shared" si="7"/>
        <v>/</v>
      </c>
      <c r="W88" s="23">
        <f>X88/'Ausfüllen_Kalkulationsdaten UR'!$E$5</f>
        <v>0</v>
      </c>
      <c r="X88" s="27">
        <f t="shared" si="8"/>
        <v>0</v>
      </c>
      <c r="Y88" s="26" t="str">
        <f>IF(U88=0,"keine Reinigung",VLOOKUP(U88,'Ausfüllen_Kalkulationsdaten UR'!$A$40:$C$50,2,FALSE))</f>
        <v>keine Reinigung</v>
      </c>
      <c r="Z88" s="84" t="str">
        <f>IF(U88=0,"0",VLOOKUP(U88,'Ausfüllen_Kalkulationsdaten UR'!$A$40:$C$50,3,FALSE))</f>
        <v>0</v>
      </c>
      <c r="AA88" s="24" t="str">
        <f>IF(U88=0,"0",VLOOKUP(K88,'Ausfüllen_Kalkulationsdaten UR'!$A$9:$E$33,5,FALSE))</f>
        <v>0</v>
      </c>
      <c r="AB88" s="71">
        <f>IF(K88="A1",'Ausfüllen_Kalkulationsdaten UR'!$E$10,IF(K88="C1",'Ausfüllen_Kalkulationsdaten UR'!$E$13,0))</f>
        <v>0</v>
      </c>
      <c r="AC88" s="28">
        <f>ROUND(AF88/'Ausfüllen_Kalkulationsdaten UR'!$E$5,2)</f>
        <v>0</v>
      </c>
      <c r="AD88" s="28">
        <f t="shared" si="9"/>
        <v>0</v>
      </c>
      <c r="AE88" s="29">
        <f t="shared" si="10"/>
        <v>0</v>
      </c>
      <c r="AF88" s="29">
        <f t="shared" si="11"/>
        <v>0</v>
      </c>
      <c r="AG88" s="25">
        <f>IF(K88="D2",'Ausfüllen_Kalkulationsdaten UR'!#REF!,'Ausfüllen_Kalkulationsdaten UR'!$D$36)</f>
        <v>0</v>
      </c>
      <c r="AH88" s="30">
        <f t="shared" si="12"/>
        <v>0</v>
      </c>
      <c r="AI88" s="30">
        <f t="shared" si="13"/>
        <v>0</v>
      </c>
      <c r="AJ88" s="30">
        <f>AH88/'Ausfüllen_Kalkulationsdaten UR'!$E$5</f>
        <v>0</v>
      </c>
    </row>
    <row r="89" spans="1:36" s="14" customFormat="1" x14ac:dyDescent="0.2">
      <c r="A89" s="22">
        <v>78</v>
      </c>
      <c r="B89" s="245" t="s">
        <v>312</v>
      </c>
      <c r="C89" s="245" t="s">
        <v>316</v>
      </c>
      <c r="D89" s="245" t="s">
        <v>421</v>
      </c>
      <c r="E89" s="246" t="s">
        <v>465</v>
      </c>
      <c r="F89" s="247" t="s">
        <v>145</v>
      </c>
      <c r="G89" s="248" t="s">
        <v>466</v>
      </c>
      <c r="H89" s="248" t="s">
        <v>303</v>
      </c>
      <c r="I89" s="249" t="s">
        <v>288</v>
      </c>
      <c r="J89" s="250" t="s">
        <v>316</v>
      </c>
      <c r="K89" s="252" t="s">
        <v>52</v>
      </c>
      <c r="L89" s="248" t="s">
        <v>311</v>
      </c>
      <c r="M89" s="251">
        <v>15.78</v>
      </c>
      <c r="N89" s="236"/>
      <c r="O89" s="236"/>
      <c r="P89" s="237"/>
      <c r="Q89" s="238"/>
      <c r="R89" s="238"/>
      <c r="S89" s="238"/>
      <c r="T89" s="239"/>
      <c r="U89" s="34">
        <f>IF(H89="Ja",VLOOKUP(K89,'Ausfüllen_Kalkulationsdaten UR'!$A$9:$D$33,4),0)</f>
        <v>5</v>
      </c>
      <c r="V89" s="34" t="str">
        <f t="shared" si="7"/>
        <v>/</v>
      </c>
      <c r="W89" s="23">
        <f>X89/'Ausfüllen_Kalkulationsdaten UR'!$E$5</f>
        <v>15.779999999999998</v>
      </c>
      <c r="X89" s="27">
        <f t="shared" si="8"/>
        <v>2987.6273999999999</v>
      </c>
      <c r="Y89" s="26" t="str">
        <f>IF(U89=0,"keine Reinigung",VLOOKUP(U89,'Ausfüllen_Kalkulationsdaten UR'!$A$40:$C$50,2,FALSE))</f>
        <v xml:space="preserve">wtl. fünfmal </v>
      </c>
      <c r="Z89" s="84">
        <f>IF(U89=0,"0",VLOOKUP(U89,'Ausfüllen_Kalkulationsdaten UR'!$A$40:$C$50,3,FALSE))</f>
        <v>189.33</v>
      </c>
      <c r="AA89" s="24">
        <f>IF(U89=0,"0",VLOOKUP(K89,'Ausfüllen_Kalkulationsdaten UR'!$A$9:$E$33,5,FALSE))</f>
        <v>0</v>
      </c>
      <c r="AB89" s="71">
        <f>IF(K89="A1",'Ausfüllen_Kalkulationsdaten UR'!$E$10,IF(K89="C1",'Ausfüllen_Kalkulationsdaten UR'!$E$13,0))</f>
        <v>0</v>
      </c>
      <c r="AC89" s="28" t="e">
        <f>ROUND(AF89/'Ausfüllen_Kalkulationsdaten UR'!$E$5,2)</f>
        <v>#DIV/0!</v>
      </c>
      <c r="AD89" s="28" t="e">
        <f t="shared" si="9"/>
        <v>#DIV/0!</v>
      </c>
      <c r="AE89" s="29" t="e">
        <f t="shared" si="10"/>
        <v>#DIV/0!</v>
      </c>
      <c r="AF89" s="29" t="e">
        <f t="shared" si="11"/>
        <v>#DIV/0!</v>
      </c>
      <c r="AG89" s="25">
        <f>IF(K89="D2",'Ausfüllen_Kalkulationsdaten UR'!#REF!,'Ausfüllen_Kalkulationsdaten UR'!$D$36)</f>
        <v>0</v>
      </c>
      <c r="AH89" s="30" t="e">
        <f t="shared" si="12"/>
        <v>#DIV/0!</v>
      </c>
      <c r="AI89" s="30" t="e">
        <f t="shared" si="13"/>
        <v>#DIV/0!</v>
      </c>
      <c r="AJ89" s="30" t="e">
        <f>AH89/'Ausfüllen_Kalkulationsdaten UR'!$E$5</f>
        <v>#DIV/0!</v>
      </c>
    </row>
    <row r="90" spans="1:36" s="14" customFormat="1" x14ac:dyDescent="0.2">
      <c r="A90" s="22">
        <v>79</v>
      </c>
      <c r="B90" s="245" t="s">
        <v>312</v>
      </c>
      <c r="C90" s="245" t="s">
        <v>316</v>
      </c>
      <c r="D90" s="245" t="s">
        <v>421</v>
      </c>
      <c r="E90" s="246" t="s">
        <v>467</v>
      </c>
      <c r="F90" s="247" t="s">
        <v>145</v>
      </c>
      <c r="G90" s="248" t="s">
        <v>468</v>
      </c>
      <c r="H90" s="248" t="s">
        <v>303</v>
      </c>
      <c r="I90" s="249" t="s">
        <v>288</v>
      </c>
      <c r="J90" s="250" t="s">
        <v>316</v>
      </c>
      <c r="K90" s="248" t="s">
        <v>85</v>
      </c>
      <c r="L90" s="248" t="s">
        <v>298</v>
      </c>
      <c r="M90" s="251">
        <v>5.37</v>
      </c>
      <c r="N90" s="236"/>
      <c r="O90" s="236"/>
      <c r="P90" s="237"/>
      <c r="Q90" s="238"/>
      <c r="R90" s="238"/>
      <c r="S90" s="238"/>
      <c r="T90" s="239"/>
      <c r="U90" s="34">
        <f>IF(H90="Ja",VLOOKUP(K90,'Ausfüllen_Kalkulationsdaten UR'!$A$9:$D$33,4),0)</f>
        <v>0.04</v>
      </c>
      <c r="V90" s="34" t="str">
        <f t="shared" si="7"/>
        <v>/</v>
      </c>
      <c r="W90" s="23">
        <f>X90/'Ausfüllen_Kalkulationsdaten UR'!$E$5</f>
        <v>5.6726350816035491E-2</v>
      </c>
      <c r="X90" s="27">
        <f t="shared" si="8"/>
        <v>10.74</v>
      </c>
      <c r="Y90" s="26" t="str">
        <f>IF(U90=0,"keine Reinigung",VLOOKUP(U90,'Ausfüllen_Kalkulationsdaten UR'!$A$40:$C$50,2,FALSE))</f>
        <v>jrl. zweimal</v>
      </c>
      <c r="Z90" s="84">
        <f>IF(U90=0,"0",VLOOKUP(U90,'Ausfüllen_Kalkulationsdaten UR'!$A$40:$C$50,3,FALSE))</f>
        <v>2</v>
      </c>
      <c r="AA90" s="24">
        <f>IF(U90=0,"0",VLOOKUP(K90,'Ausfüllen_Kalkulationsdaten UR'!$A$9:$E$33,5,FALSE))</f>
        <v>0</v>
      </c>
      <c r="AB90" s="71">
        <f>IF(K90="A1",'Ausfüllen_Kalkulationsdaten UR'!$E$10,IF(K90="C1",'Ausfüllen_Kalkulationsdaten UR'!$E$13,0))</f>
        <v>0</v>
      </c>
      <c r="AC90" s="28" t="e">
        <f>ROUND(AF90/'Ausfüllen_Kalkulationsdaten UR'!$E$5,2)</f>
        <v>#DIV/0!</v>
      </c>
      <c r="AD90" s="28" t="e">
        <f t="shared" si="9"/>
        <v>#DIV/0!</v>
      </c>
      <c r="AE90" s="29" t="e">
        <f t="shared" si="10"/>
        <v>#DIV/0!</v>
      </c>
      <c r="AF90" s="29" t="e">
        <f t="shared" si="11"/>
        <v>#DIV/0!</v>
      </c>
      <c r="AG90" s="25">
        <f>IF(K90="D2",'Ausfüllen_Kalkulationsdaten UR'!#REF!,'Ausfüllen_Kalkulationsdaten UR'!$D$36)</f>
        <v>0</v>
      </c>
      <c r="AH90" s="30" t="e">
        <f t="shared" si="12"/>
        <v>#DIV/0!</v>
      </c>
      <c r="AI90" s="30" t="e">
        <f t="shared" si="13"/>
        <v>#DIV/0!</v>
      </c>
      <c r="AJ90" s="30" t="e">
        <f>AH90/'Ausfüllen_Kalkulationsdaten UR'!$E$5</f>
        <v>#DIV/0!</v>
      </c>
    </row>
    <row r="91" spans="1:36" s="14" customFormat="1" x14ac:dyDescent="0.2">
      <c r="A91" s="22">
        <v>80</v>
      </c>
      <c r="B91" s="245" t="s">
        <v>312</v>
      </c>
      <c r="C91" s="245" t="s">
        <v>316</v>
      </c>
      <c r="D91" s="245" t="s">
        <v>421</v>
      </c>
      <c r="E91" s="246" t="s">
        <v>469</v>
      </c>
      <c r="F91" s="247" t="s">
        <v>145</v>
      </c>
      <c r="G91" s="248" t="s">
        <v>470</v>
      </c>
      <c r="H91" s="248" t="s">
        <v>303</v>
      </c>
      <c r="I91" s="249" t="s">
        <v>288</v>
      </c>
      <c r="J91" s="250" t="s">
        <v>316</v>
      </c>
      <c r="K91" s="248" t="s">
        <v>85</v>
      </c>
      <c r="L91" s="248" t="s">
        <v>298</v>
      </c>
      <c r="M91" s="251">
        <v>4.9800000000000004</v>
      </c>
      <c r="N91" s="236"/>
      <c r="O91" s="236"/>
      <c r="P91" s="237"/>
      <c r="Q91" s="238"/>
      <c r="R91" s="238"/>
      <c r="S91" s="238"/>
      <c r="T91" s="239"/>
      <c r="U91" s="34">
        <f>IF(H91="Ja",VLOOKUP(K91,'Ausfüllen_Kalkulationsdaten UR'!$A$9:$D$33,4),0)</f>
        <v>0.04</v>
      </c>
      <c r="V91" s="34" t="str">
        <f t="shared" si="7"/>
        <v>/</v>
      </c>
      <c r="W91" s="23">
        <f>X91/'Ausfüllen_Kalkulationsdaten UR'!$E$5</f>
        <v>5.2606559974647443E-2</v>
      </c>
      <c r="X91" s="27">
        <f t="shared" si="8"/>
        <v>9.9600000000000009</v>
      </c>
      <c r="Y91" s="26" t="str">
        <f>IF(U91=0,"keine Reinigung",VLOOKUP(U91,'Ausfüllen_Kalkulationsdaten UR'!$A$40:$C$50,2,FALSE))</f>
        <v>jrl. zweimal</v>
      </c>
      <c r="Z91" s="84">
        <f>IF(U91=0,"0",VLOOKUP(U91,'Ausfüllen_Kalkulationsdaten UR'!$A$40:$C$50,3,FALSE))</f>
        <v>2</v>
      </c>
      <c r="AA91" s="24">
        <f>IF(U91=0,"0",VLOOKUP(K91,'Ausfüllen_Kalkulationsdaten UR'!$A$9:$E$33,5,FALSE))</f>
        <v>0</v>
      </c>
      <c r="AB91" s="71">
        <f>IF(K91="A1",'Ausfüllen_Kalkulationsdaten UR'!$E$10,IF(K91="C1",'Ausfüllen_Kalkulationsdaten UR'!$E$13,0))</f>
        <v>0</v>
      </c>
      <c r="AC91" s="28" t="e">
        <f>ROUND(AF91/'Ausfüllen_Kalkulationsdaten UR'!$E$5,2)</f>
        <v>#DIV/0!</v>
      </c>
      <c r="AD91" s="28" t="e">
        <f t="shared" si="9"/>
        <v>#DIV/0!</v>
      </c>
      <c r="AE91" s="29" t="e">
        <f t="shared" si="10"/>
        <v>#DIV/0!</v>
      </c>
      <c r="AF91" s="29" t="e">
        <f t="shared" si="11"/>
        <v>#DIV/0!</v>
      </c>
      <c r="AG91" s="25">
        <f>IF(K91="D2",'Ausfüllen_Kalkulationsdaten UR'!#REF!,'Ausfüllen_Kalkulationsdaten UR'!$D$36)</f>
        <v>0</v>
      </c>
      <c r="AH91" s="30" t="e">
        <f t="shared" si="12"/>
        <v>#DIV/0!</v>
      </c>
      <c r="AI91" s="30" t="e">
        <f t="shared" si="13"/>
        <v>#DIV/0!</v>
      </c>
      <c r="AJ91" s="30" t="e">
        <f>AH91/'Ausfüllen_Kalkulationsdaten UR'!$E$5</f>
        <v>#DIV/0!</v>
      </c>
    </row>
    <row r="92" spans="1:36" s="14" customFormat="1" x14ac:dyDescent="0.2">
      <c r="A92" s="22">
        <v>81</v>
      </c>
      <c r="B92" s="245" t="s">
        <v>312</v>
      </c>
      <c r="C92" s="245" t="s">
        <v>316</v>
      </c>
      <c r="D92" s="245" t="s">
        <v>421</v>
      </c>
      <c r="E92" s="246" t="s">
        <v>471</v>
      </c>
      <c r="F92" s="247" t="s">
        <v>145</v>
      </c>
      <c r="G92" s="248" t="s">
        <v>472</v>
      </c>
      <c r="H92" s="248" t="s">
        <v>303</v>
      </c>
      <c r="I92" s="249" t="s">
        <v>288</v>
      </c>
      <c r="J92" s="250" t="s">
        <v>316</v>
      </c>
      <c r="K92" s="248" t="s">
        <v>85</v>
      </c>
      <c r="L92" s="248" t="s">
        <v>364</v>
      </c>
      <c r="M92" s="251">
        <v>17.95</v>
      </c>
      <c r="N92" s="236"/>
      <c r="O92" s="236"/>
      <c r="P92" s="237"/>
      <c r="Q92" s="238"/>
      <c r="R92" s="238"/>
      <c r="S92" s="238"/>
      <c r="T92" s="239"/>
      <c r="U92" s="34">
        <f>IF(H92="Ja",VLOOKUP(K92,'Ausfüllen_Kalkulationsdaten UR'!$A$9:$D$33,4),0)</f>
        <v>0.04</v>
      </c>
      <c r="V92" s="34" t="str">
        <f t="shared" si="7"/>
        <v>/</v>
      </c>
      <c r="W92" s="23">
        <f>X92/'Ausfüllen_Kalkulationsdaten UR'!$E$5</f>
        <v>0.18961601436645009</v>
      </c>
      <c r="X92" s="27">
        <f t="shared" si="8"/>
        <v>35.9</v>
      </c>
      <c r="Y92" s="26" t="str">
        <f>IF(U92=0,"keine Reinigung",VLOOKUP(U92,'Ausfüllen_Kalkulationsdaten UR'!$A$40:$C$50,2,FALSE))</f>
        <v>jrl. zweimal</v>
      </c>
      <c r="Z92" s="84">
        <f>IF(U92=0,"0",VLOOKUP(U92,'Ausfüllen_Kalkulationsdaten UR'!$A$40:$C$50,3,FALSE))</f>
        <v>2</v>
      </c>
      <c r="AA92" s="24">
        <f>IF(U92=0,"0",VLOOKUP(K92,'Ausfüllen_Kalkulationsdaten UR'!$A$9:$E$33,5,FALSE))</f>
        <v>0</v>
      </c>
      <c r="AB92" s="71">
        <f>IF(K92="A1",'Ausfüllen_Kalkulationsdaten UR'!$E$10,IF(K92="C1",'Ausfüllen_Kalkulationsdaten UR'!$E$13,0))</f>
        <v>0</v>
      </c>
      <c r="AC92" s="28" t="e">
        <f>ROUND(AF92/'Ausfüllen_Kalkulationsdaten UR'!$E$5,2)</f>
        <v>#DIV/0!</v>
      </c>
      <c r="AD92" s="28" t="e">
        <f t="shared" si="9"/>
        <v>#DIV/0!</v>
      </c>
      <c r="AE92" s="29" t="e">
        <f t="shared" si="10"/>
        <v>#DIV/0!</v>
      </c>
      <c r="AF92" s="29" t="e">
        <f t="shared" si="11"/>
        <v>#DIV/0!</v>
      </c>
      <c r="AG92" s="25">
        <f>IF(K92="D2",'Ausfüllen_Kalkulationsdaten UR'!#REF!,'Ausfüllen_Kalkulationsdaten UR'!$D$36)</f>
        <v>0</v>
      </c>
      <c r="AH92" s="30" t="e">
        <f t="shared" si="12"/>
        <v>#DIV/0!</v>
      </c>
      <c r="AI92" s="30" t="e">
        <f t="shared" si="13"/>
        <v>#DIV/0!</v>
      </c>
      <c r="AJ92" s="30" t="e">
        <f>AH92/'Ausfüllen_Kalkulationsdaten UR'!$E$5</f>
        <v>#DIV/0!</v>
      </c>
    </row>
    <row r="93" spans="1:36" s="14" customFormat="1" x14ac:dyDescent="0.2">
      <c r="A93" s="22">
        <v>82</v>
      </c>
      <c r="B93" s="245" t="s">
        <v>312</v>
      </c>
      <c r="C93" s="245" t="s">
        <v>316</v>
      </c>
      <c r="D93" s="245" t="s">
        <v>421</v>
      </c>
      <c r="E93" s="246" t="s">
        <v>473</v>
      </c>
      <c r="F93" s="247" t="s">
        <v>145</v>
      </c>
      <c r="G93" s="248" t="s">
        <v>474</v>
      </c>
      <c r="H93" s="248" t="s">
        <v>287</v>
      </c>
      <c r="I93" s="249" t="s">
        <v>288</v>
      </c>
      <c r="J93" s="250" t="s">
        <v>316</v>
      </c>
      <c r="K93" s="248"/>
      <c r="L93" s="248" t="s">
        <v>304</v>
      </c>
      <c r="M93" s="251">
        <v>8.99</v>
      </c>
      <c r="N93" s="236"/>
      <c r="O93" s="236"/>
      <c r="P93" s="237"/>
      <c r="Q93" s="238"/>
      <c r="R93" s="238"/>
      <c r="S93" s="238"/>
      <c r="T93" s="239"/>
      <c r="U93" s="34">
        <f>IF(H93="Ja",VLOOKUP(K93,'Ausfüllen_Kalkulationsdaten UR'!$A$9:$D$33,4),0)</f>
        <v>0</v>
      </c>
      <c r="V93" s="34" t="str">
        <f t="shared" si="7"/>
        <v>/</v>
      </c>
      <c r="W93" s="23">
        <f>X93/'Ausfüllen_Kalkulationsdaten UR'!$E$5</f>
        <v>0</v>
      </c>
      <c r="X93" s="27">
        <f t="shared" si="8"/>
        <v>0</v>
      </c>
      <c r="Y93" s="26" t="str">
        <f>IF(U93=0,"keine Reinigung",VLOOKUP(U93,'Ausfüllen_Kalkulationsdaten UR'!$A$40:$C$50,2,FALSE))</f>
        <v>keine Reinigung</v>
      </c>
      <c r="Z93" s="84" t="str">
        <f>IF(U93=0,"0",VLOOKUP(U93,'Ausfüllen_Kalkulationsdaten UR'!$A$40:$C$50,3,FALSE))</f>
        <v>0</v>
      </c>
      <c r="AA93" s="24" t="str">
        <f>IF(U93=0,"0",VLOOKUP(K93,'Ausfüllen_Kalkulationsdaten UR'!$A$9:$E$33,5,FALSE))</f>
        <v>0</v>
      </c>
      <c r="AB93" s="71">
        <f>IF(K93="A1",'Ausfüllen_Kalkulationsdaten UR'!$E$10,IF(K93="C1",'Ausfüllen_Kalkulationsdaten UR'!$E$13,0))</f>
        <v>0</v>
      </c>
      <c r="AC93" s="28">
        <f>ROUND(AF93/'Ausfüllen_Kalkulationsdaten UR'!$E$5,2)</f>
        <v>0</v>
      </c>
      <c r="AD93" s="28">
        <f t="shared" si="9"/>
        <v>0</v>
      </c>
      <c r="AE93" s="29">
        <f t="shared" si="10"/>
        <v>0</v>
      </c>
      <c r="AF93" s="29">
        <f t="shared" si="11"/>
        <v>0</v>
      </c>
      <c r="AG93" s="25">
        <f>IF(K93="D2",'Ausfüllen_Kalkulationsdaten UR'!#REF!,'Ausfüllen_Kalkulationsdaten UR'!$D$36)</f>
        <v>0</v>
      </c>
      <c r="AH93" s="30">
        <f t="shared" si="12"/>
        <v>0</v>
      </c>
      <c r="AI93" s="30">
        <f t="shared" si="13"/>
        <v>0</v>
      </c>
      <c r="AJ93" s="30">
        <f>AH93/'Ausfüllen_Kalkulationsdaten UR'!$E$5</f>
        <v>0</v>
      </c>
    </row>
    <row r="94" spans="1:36" s="14" customFormat="1" x14ac:dyDescent="0.2">
      <c r="A94" s="22">
        <v>83</v>
      </c>
      <c r="B94" s="245" t="s">
        <v>312</v>
      </c>
      <c r="C94" s="245" t="s">
        <v>316</v>
      </c>
      <c r="D94" s="245" t="s">
        <v>421</v>
      </c>
      <c r="E94" s="246" t="s">
        <v>475</v>
      </c>
      <c r="F94" s="247" t="s">
        <v>145</v>
      </c>
      <c r="G94" s="248" t="s">
        <v>476</v>
      </c>
      <c r="H94" s="248" t="s">
        <v>303</v>
      </c>
      <c r="I94" s="249" t="s">
        <v>288</v>
      </c>
      <c r="J94" s="250" t="s">
        <v>316</v>
      </c>
      <c r="K94" s="248" t="s">
        <v>85</v>
      </c>
      <c r="L94" s="248" t="s">
        <v>298</v>
      </c>
      <c r="M94" s="251">
        <v>23.04</v>
      </c>
      <c r="N94" s="236"/>
      <c r="O94" s="236"/>
      <c r="P94" s="237"/>
      <c r="Q94" s="238"/>
      <c r="R94" s="238"/>
      <c r="S94" s="238"/>
      <c r="T94" s="239"/>
      <c r="U94" s="34">
        <f>IF(H94="Ja",VLOOKUP(K94,'Ausfüllen_Kalkulationsdaten UR'!$A$9:$D$33,4),0)</f>
        <v>0.04</v>
      </c>
      <c r="V94" s="34" t="str">
        <f t="shared" si="7"/>
        <v>/</v>
      </c>
      <c r="W94" s="23">
        <f>X94/'Ausfüllen_Kalkulationsdaten UR'!$E$5</f>
        <v>0.24338456662969415</v>
      </c>
      <c r="X94" s="27">
        <f t="shared" si="8"/>
        <v>46.08</v>
      </c>
      <c r="Y94" s="26" t="str">
        <f>IF(U94=0,"keine Reinigung",VLOOKUP(U94,'Ausfüllen_Kalkulationsdaten UR'!$A$40:$C$50,2,FALSE))</f>
        <v>jrl. zweimal</v>
      </c>
      <c r="Z94" s="84">
        <f>IF(U94=0,"0",VLOOKUP(U94,'Ausfüllen_Kalkulationsdaten UR'!$A$40:$C$50,3,FALSE))</f>
        <v>2</v>
      </c>
      <c r="AA94" s="24">
        <f>IF(U94=0,"0",VLOOKUP(K94,'Ausfüllen_Kalkulationsdaten UR'!$A$9:$E$33,5,FALSE))</f>
        <v>0</v>
      </c>
      <c r="AB94" s="71">
        <f>IF(K94="A1",'Ausfüllen_Kalkulationsdaten UR'!$E$10,IF(K94="C1",'Ausfüllen_Kalkulationsdaten UR'!$E$13,0))</f>
        <v>0</v>
      </c>
      <c r="AC94" s="28" t="e">
        <f>ROUND(AF94/'Ausfüllen_Kalkulationsdaten UR'!$E$5,2)</f>
        <v>#DIV/0!</v>
      </c>
      <c r="AD94" s="28" t="e">
        <f t="shared" si="9"/>
        <v>#DIV/0!</v>
      </c>
      <c r="AE94" s="29" t="e">
        <f t="shared" si="10"/>
        <v>#DIV/0!</v>
      </c>
      <c r="AF94" s="29" t="e">
        <f t="shared" si="11"/>
        <v>#DIV/0!</v>
      </c>
      <c r="AG94" s="25">
        <f>IF(K94="D2",'Ausfüllen_Kalkulationsdaten UR'!#REF!,'Ausfüllen_Kalkulationsdaten UR'!$D$36)</f>
        <v>0</v>
      </c>
      <c r="AH94" s="30" t="e">
        <f t="shared" si="12"/>
        <v>#DIV/0!</v>
      </c>
      <c r="AI94" s="30" t="e">
        <f t="shared" si="13"/>
        <v>#DIV/0!</v>
      </c>
      <c r="AJ94" s="30" t="e">
        <f>AH94/'Ausfüllen_Kalkulationsdaten UR'!$E$5</f>
        <v>#DIV/0!</v>
      </c>
    </row>
    <row r="95" spans="1:36" s="14" customFormat="1" x14ac:dyDescent="0.2">
      <c r="A95" s="22">
        <v>84</v>
      </c>
      <c r="B95" s="245" t="s">
        <v>312</v>
      </c>
      <c r="C95" s="245" t="s">
        <v>316</v>
      </c>
      <c r="D95" s="245" t="s">
        <v>421</v>
      </c>
      <c r="E95" s="246" t="s">
        <v>477</v>
      </c>
      <c r="F95" s="247" t="s">
        <v>145</v>
      </c>
      <c r="G95" s="248" t="s">
        <v>478</v>
      </c>
      <c r="H95" s="248" t="s">
        <v>303</v>
      </c>
      <c r="I95" s="249" t="s">
        <v>288</v>
      </c>
      <c r="J95" s="250" t="s">
        <v>316</v>
      </c>
      <c r="K95" s="248" t="s">
        <v>85</v>
      </c>
      <c r="L95" s="248" t="s">
        <v>298</v>
      </c>
      <c r="M95" s="251">
        <v>5.88</v>
      </c>
      <c r="N95" s="236"/>
      <c r="O95" s="236"/>
      <c r="P95" s="237"/>
      <c r="Q95" s="238"/>
      <c r="R95" s="238"/>
      <c r="S95" s="238"/>
      <c r="T95" s="239"/>
      <c r="U95" s="34">
        <f>IF(H95="Ja",VLOOKUP(K95,'Ausfüllen_Kalkulationsdaten UR'!$A$9:$D$33,4),0)</f>
        <v>0.04</v>
      </c>
      <c r="V95" s="34" t="str">
        <f t="shared" si="7"/>
        <v>/</v>
      </c>
      <c r="W95" s="23">
        <f>X95/'Ausfüllen_Kalkulationsdaten UR'!$E$5</f>
        <v>6.2113769608619862E-2</v>
      </c>
      <c r="X95" s="27">
        <f t="shared" si="8"/>
        <v>11.76</v>
      </c>
      <c r="Y95" s="26" t="str">
        <f>IF(U95=0,"keine Reinigung",VLOOKUP(U95,'Ausfüllen_Kalkulationsdaten UR'!$A$40:$C$50,2,FALSE))</f>
        <v>jrl. zweimal</v>
      </c>
      <c r="Z95" s="84">
        <f>IF(U95=0,"0",VLOOKUP(U95,'Ausfüllen_Kalkulationsdaten UR'!$A$40:$C$50,3,FALSE))</f>
        <v>2</v>
      </c>
      <c r="AA95" s="24">
        <f>IF(U95=0,"0",VLOOKUP(K95,'Ausfüllen_Kalkulationsdaten UR'!$A$9:$E$33,5,FALSE))</f>
        <v>0</v>
      </c>
      <c r="AB95" s="71">
        <f>IF(K95="A1",'Ausfüllen_Kalkulationsdaten UR'!$E$10,IF(K95="C1",'Ausfüllen_Kalkulationsdaten UR'!$E$13,0))</f>
        <v>0</v>
      </c>
      <c r="AC95" s="28" t="e">
        <f>ROUND(AF95/'Ausfüllen_Kalkulationsdaten UR'!$E$5,2)</f>
        <v>#DIV/0!</v>
      </c>
      <c r="AD95" s="28" t="e">
        <f t="shared" si="9"/>
        <v>#DIV/0!</v>
      </c>
      <c r="AE95" s="29" t="e">
        <f t="shared" si="10"/>
        <v>#DIV/0!</v>
      </c>
      <c r="AF95" s="29" t="e">
        <f t="shared" si="11"/>
        <v>#DIV/0!</v>
      </c>
      <c r="AG95" s="25">
        <f>IF(K95="D2",'Ausfüllen_Kalkulationsdaten UR'!#REF!,'Ausfüllen_Kalkulationsdaten UR'!$D$36)</f>
        <v>0</v>
      </c>
      <c r="AH95" s="30" t="e">
        <f t="shared" si="12"/>
        <v>#DIV/0!</v>
      </c>
      <c r="AI95" s="30" t="e">
        <f t="shared" si="13"/>
        <v>#DIV/0!</v>
      </c>
      <c r="AJ95" s="30" t="e">
        <f>AH95/'Ausfüllen_Kalkulationsdaten UR'!$E$5</f>
        <v>#DIV/0!</v>
      </c>
    </row>
    <row r="96" spans="1:36" s="14" customFormat="1" x14ac:dyDescent="0.2">
      <c r="A96" s="22">
        <v>85</v>
      </c>
      <c r="B96" s="245" t="s">
        <v>312</v>
      </c>
      <c r="C96" s="245" t="s">
        <v>316</v>
      </c>
      <c r="D96" s="245" t="s">
        <v>421</v>
      </c>
      <c r="E96" s="246" t="s">
        <v>479</v>
      </c>
      <c r="F96" s="247" t="s">
        <v>145</v>
      </c>
      <c r="G96" s="248" t="s">
        <v>480</v>
      </c>
      <c r="H96" s="248" t="s">
        <v>303</v>
      </c>
      <c r="I96" s="249" t="s">
        <v>288</v>
      </c>
      <c r="J96" s="250" t="s">
        <v>316</v>
      </c>
      <c r="K96" s="248" t="s">
        <v>85</v>
      </c>
      <c r="L96" s="248" t="s">
        <v>298</v>
      </c>
      <c r="M96" s="251">
        <v>5.65</v>
      </c>
      <c r="N96" s="236"/>
      <c r="O96" s="236"/>
      <c r="P96" s="237"/>
      <c r="Q96" s="238"/>
      <c r="R96" s="238"/>
      <c r="S96" s="238"/>
      <c r="T96" s="239"/>
      <c r="U96" s="34">
        <f>IF(H96="Ja",VLOOKUP(K96,'Ausfüllen_Kalkulationsdaten UR'!$A$9:$D$33,4),0)</f>
        <v>0.04</v>
      </c>
      <c r="V96" s="34" t="str">
        <f t="shared" si="7"/>
        <v>/</v>
      </c>
      <c r="W96" s="23">
        <f>X96/'Ausfüllen_Kalkulationsdaten UR'!$E$5</f>
        <v>5.9684149368826919E-2</v>
      </c>
      <c r="X96" s="27">
        <f t="shared" si="8"/>
        <v>11.3</v>
      </c>
      <c r="Y96" s="26" t="str">
        <f>IF(U96=0,"keine Reinigung",VLOOKUP(U96,'Ausfüllen_Kalkulationsdaten UR'!$A$40:$C$50,2,FALSE))</f>
        <v>jrl. zweimal</v>
      </c>
      <c r="Z96" s="84">
        <f>IF(U96=0,"0",VLOOKUP(U96,'Ausfüllen_Kalkulationsdaten UR'!$A$40:$C$50,3,FALSE))</f>
        <v>2</v>
      </c>
      <c r="AA96" s="24">
        <f>IF(U96=0,"0",VLOOKUP(K96,'Ausfüllen_Kalkulationsdaten UR'!$A$9:$E$33,5,FALSE))</f>
        <v>0</v>
      </c>
      <c r="AB96" s="71">
        <f>IF(K96="A1",'Ausfüllen_Kalkulationsdaten UR'!$E$10,IF(K96="C1",'Ausfüllen_Kalkulationsdaten UR'!$E$13,0))</f>
        <v>0</v>
      </c>
      <c r="AC96" s="28" t="e">
        <f>ROUND(AF96/'Ausfüllen_Kalkulationsdaten UR'!$E$5,2)</f>
        <v>#DIV/0!</v>
      </c>
      <c r="AD96" s="28" t="e">
        <f t="shared" si="9"/>
        <v>#DIV/0!</v>
      </c>
      <c r="AE96" s="29" t="e">
        <f t="shared" si="10"/>
        <v>#DIV/0!</v>
      </c>
      <c r="AF96" s="29" t="e">
        <f t="shared" si="11"/>
        <v>#DIV/0!</v>
      </c>
      <c r="AG96" s="25">
        <f>IF(K96="D2",'Ausfüllen_Kalkulationsdaten UR'!#REF!,'Ausfüllen_Kalkulationsdaten UR'!$D$36)</f>
        <v>0</v>
      </c>
      <c r="AH96" s="30" t="e">
        <f t="shared" si="12"/>
        <v>#DIV/0!</v>
      </c>
      <c r="AI96" s="30" t="e">
        <f t="shared" si="13"/>
        <v>#DIV/0!</v>
      </c>
      <c r="AJ96" s="30" t="e">
        <f>AH96/'Ausfüllen_Kalkulationsdaten UR'!$E$5</f>
        <v>#DIV/0!</v>
      </c>
    </row>
    <row r="97" spans="1:36" s="14" customFormat="1" x14ac:dyDescent="0.2">
      <c r="A97" s="22">
        <v>86</v>
      </c>
      <c r="B97" s="245" t="s">
        <v>312</v>
      </c>
      <c r="C97" s="245" t="s">
        <v>316</v>
      </c>
      <c r="D97" s="245" t="s">
        <v>481</v>
      </c>
      <c r="E97" s="246" t="s">
        <v>482</v>
      </c>
      <c r="F97" s="247" t="s">
        <v>145</v>
      </c>
      <c r="G97" s="248" t="s">
        <v>483</v>
      </c>
      <c r="H97" s="248" t="s">
        <v>303</v>
      </c>
      <c r="I97" s="249" t="s">
        <v>288</v>
      </c>
      <c r="J97" s="250" t="s">
        <v>316</v>
      </c>
      <c r="K97" s="248" t="s">
        <v>52</v>
      </c>
      <c r="L97" s="248" t="s">
        <v>311</v>
      </c>
      <c r="M97" s="251">
        <v>96.41</v>
      </c>
      <c r="N97" s="236"/>
      <c r="O97" s="236"/>
      <c r="P97" s="237"/>
      <c r="Q97" s="238"/>
      <c r="R97" s="238"/>
      <c r="S97" s="238"/>
      <c r="T97" s="239"/>
      <c r="U97" s="34">
        <f>IF(H97="Ja",VLOOKUP(K97,'Ausfüllen_Kalkulationsdaten UR'!$A$9:$D$33,4),0)</f>
        <v>5</v>
      </c>
      <c r="V97" s="34" t="str">
        <f t="shared" si="7"/>
        <v>/</v>
      </c>
      <c r="W97" s="23">
        <f>X97/'Ausfüllen_Kalkulationsdaten UR'!$E$5</f>
        <v>96.41</v>
      </c>
      <c r="X97" s="27">
        <f t="shared" si="8"/>
        <v>18253.3053</v>
      </c>
      <c r="Y97" s="26" t="str">
        <f>IF(U97=0,"keine Reinigung",VLOOKUP(U97,'Ausfüllen_Kalkulationsdaten UR'!$A$40:$C$50,2,FALSE))</f>
        <v xml:space="preserve">wtl. fünfmal </v>
      </c>
      <c r="Z97" s="84">
        <f>IF(U97=0,"0",VLOOKUP(U97,'Ausfüllen_Kalkulationsdaten UR'!$A$40:$C$50,3,FALSE))</f>
        <v>189.33</v>
      </c>
      <c r="AA97" s="24">
        <f>IF(U97=0,"0",VLOOKUP(K97,'Ausfüllen_Kalkulationsdaten UR'!$A$9:$E$33,5,FALSE))</f>
        <v>0</v>
      </c>
      <c r="AB97" s="71">
        <f>IF(K97="A1",'Ausfüllen_Kalkulationsdaten UR'!$E$10,IF(K97="C1",'Ausfüllen_Kalkulationsdaten UR'!$E$13,0))</f>
        <v>0</v>
      </c>
      <c r="AC97" s="28" t="e">
        <f>ROUND(AF97/'Ausfüllen_Kalkulationsdaten UR'!$E$5,2)</f>
        <v>#DIV/0!</v>
      </c>
      <c r="AD97" s="28" t="e">
        <f t="shared" si="9"/>
        <v>#DIV/0!</v>
      </c>
      <c r="AE97" s="29" t="e">
        <f t="shared" si="10"/>
        <v>#DIV/0!</v>
      </c>
      <c r="AF97" s="29" t="e">
        <f t="shared" si="11"/>
        <v>#DIV/0!</v>
      </c>
      <c r="AG97" s="25">
        <f>IF(K97="D2",'Ausfüllen_Kalkulationsdaten UR'!#REF!,'Ausfüllen_Kalkulationsdaten UR'!$D$36)</f>
        <v>0</v>
      </c>
      <c r="AH97" s="30" t="e">
        <f t="shared" si="12"/>
        <v>#DIV/0!</v>
      </c>
      <c r="AI97" s="30" t="e">
        <f t="shared" si="13"/>
        <v>#DIV/0!</v>
      </c>
      <c r="AJ97" s="30" t="e">
        <f>AH97/'Ausfüllen_Kalkulationsdaten UR'!$E$5</f>
        <v>#DIV/0!</v>
      </c>
    </row>
    <row r="98" spans="1:36" s="14" customFormat="1" x14ac:dyDescent="0.2">
      <c r="A98" s="22">
        <v>87</v>
      </c>
      <c r="B98" s="245" t="s">
        <v>312</v>
      </c>
      <c r="C98" s="245" t="s">
        <v>316</v>
      </c>
      <c r="D98" s="245" t="s">
        <v>481</v>
      </c>
      <c r="E98" s="246" t="s">
        <v>484</v>
      </c>
      <c r="F98" s="247" t="s">
        <v>145</v>
      </c>
      <c r="G98" s="248" t="s">
        <v>485</v>
      </c>
      <c r="H98" s="248" t="s">
        <v>303</v>
      </c>
      <c r="I98" s="249" t="s">
        <v>288</v>
      </c>
      <c r="J98" s="250" t="s">
        <v>316</v>
      </c>
      <c r="K98" s="248" t="s">
        <v>7</v>
      </c>
      <c r="L98" s="248" t="s">
        <v>311</v>
      </c>
      <c r="M98" s="251">
        <v>17.2</v>
      </c>
      <c r="N98" s="236"/>
      <c r="O98" s="236"/>
      <c r="P98" s="237"/>
      <c r="Q98" s="238"/>
      <c r="R98" s="238"/>
      <c r="S98" s="238"/>
      <c r="T98" s="239"/>
      <c r="U98" s="34">
        <f>IF(H98="Ja",VLOOKUP(K98,'Ausfüllen_Kalkulationsdaten UR'!$A$9:$D$33,4),0)</f>
        <v>5</v>
      </c>
      <c r="V98" s="34" t="str">
        <f t="shared" si="7"/>
        <v>/</v>
      </c>
      <c r="W98" s="23">
        <f>X98/'Ausfüllen_Kalkulationsdaten UR'!$E$5</f>
        <v>17.2</v>
      </c>
      <c r="X98" s="27">
        <f t="shared" si="8"/>
        <v>3256.4760000000001</v>
      </c>
      <c r="Y98" s="26" t="str">
        <f>IF(U98=0,"keine Reinigung",VLOOKUP(U98,'Ausfüllen_Kalkulationsdaten UR'!$A$40:$C$50,2,FALSE))</f>
        <v xml:space="preserve">wtl. fünfmal </v>
      </c>
      <c r="Z98" s="84">
        <f>IF(U98=0,"0",VLOOKUP(U98,'Ausfüllen_Kalkulationsdaten UR'!$A$40:$C$50,3,FALSE))</f>
        <v>189.33</v>
      </c>
      <c r="AA98" s="24">
        <f>IF(U98=0,"0",VLOOKUP(K98,'Ausfüllen_Kalkulationsdaten UR'!$A$9:$E$33,5,FALSE))</f>
        <v>0</v>
      </c>
      <c r="AB98" s="71">
        <f>IF(K98="A1",'Ausfüllen_Kalkulationsdaten UR'!$E$10,IF(K98="C1",'Ausfüllen_Kalkulationsdaten UR'!$E$13,0))</f>
        <v>0</v>
      </c>
      <c r="AC98" s="28" t="e">
        <f>ROUND(AF98/'Ausfüllen_Kalkulationsdaten UR'!$E$5,2)</f>
        <v>#DIV/0!</v>
      </c>
      <c r="AD98" s="28" t="e">
        <f t="shared" si="9"/>
        <v>#DIV/0!</v>
      </c>
      <c r="AE98" s="29" t="e">
        <f t="shared" si="10"/>
        <v>#DIV/0!</v>
      </c>
      <c r="AF98" s="29" t="e">
        <f t="shared" si="11"/>
        <v>#DIV/0!</v>
      </c>
      <c r="AG98" s="25">
        <f>IF(K98="D2",'Ausfüllen_Kalkulationsdaten UR'!#REF!,'Ausfüllen_Kalkulationsdaten UR'!$D$36)</f>
        <v>0</v>
      </c>
      <c r="AH98" s="30" t="e">
        <f t="shared" si="12"/>
        <v>#DIV/0!</v>
      </c>
      <c r="AI98" s="30" t="e">
        <f t="shared" si="13"/>
        <v>#DIV/0!</v>
      </c>
      <c r="AJ98" s="30" t="e">
        <f>AH98/'Ausfüllen_Kalkulationsdaten UR'!$E$5</f>
        <v>#DIV/0!</v>
      </c>
    </row>
    <row r="99" spans="1:36" s="14" customFormat="1" x14ac:dyDescent="0.2">
      <c r="A99" s="22">
        <v>88</v>
      </c>
      <c r="B99" s="245" t="s">
        <v>312</v>
      </c>
      <c r="C99" s="245" t="s">
        <v>316</v>
      </c>
      <c r="D99" s="245" t="s">
        <v>481</v>
      </c>
      <c r="E99" s="246" t="s">
        <v>486</v>
      </c>
      <c r="F99" s="247" t="s">
        <v>145</v>
      </c>
      <c r="G99" s="248" t="s">
        <v>487</v>
      </c>
      <c r="H99" s="248" t="s">
        <v>303</v>
      </c>
      <c r="I99" s="249" t="s">
        <v>288</v>
      </c>
      <c r="J99" s="250" t="s">
        <v>316</v>
      </c>
      <c r="K99" s="248" t="s">
        <v>7</v>
      </c>
      <c r="L99" s="248" t="s">
        <v>311</v>
      </c>
      <c r="M99" s="251">
        <v>24.39</v>
      </c>
      <c r="N99" s="236"/>
      <c r="O99" s="236"/>
      <c r="P99" s="237"/>
      <c r="Q99" s="238"/>
      <c r="R99" s="238"/>
      <c r="S99" s="238"/>
      <c r="T99" s="239"/>
      <c r="U99" s="34">
        <f>IF(H99="Ja",VLOOKUP(K99,'Ausfüllen_Kalkulationsdaten UR'!$A$9:$D$33,4),0)</f>
        <v>5</v>
      </c>
      <c r="V99" s="34" t="str">
        <f t="shared" si="7"/>
        <v>/</v>
      </c>
      <c r="W99" s="23">
        <f>X99/'Ausfüllen_Kalkulationsdaten UR'!$E$5</f>
        <v>24.39</v>
      </c>
      <c r="X99" s="27">
        <f t="shared" si="8"/>
        <v>4617.7587000000003</v>
      </c>
      <c r="Y99" s="26" t="str">
        <f>IF(U99=0,"keine Reinigung",VLOOKUP(U99,'Ausfüllen_Kalkulationsdaten UR'!$A$40:$C$50,2,FALSE))</f>
        <v xml:space="preserve">wtl. fünfmal </v>
      </c>
      <c r="Z99" s="84">
        <f>IF(U99=0,"0",VLOOKUP(U99,'Ausfüllen_Kalkulationsdaten UR'!$A$40:$C$50,3,FALSE))</f>
        <v>189.33</v>
      </c>
      <c r="AA99" s="24">
        <f>IF(U99=0,"0",VLOOKUP(K99,'Ausfüllen_Kalkulationsdaten UR'!$A$9:$E$33,5,FALSE))</f>
        <v>0</v>
      </c>
      <c r="AB99" s="71">
        <f>IF(K99="A1",'Ausfüllen_Kalkulationsdaten UR'!$E$10,IF(K99="C1",'Ausfüllen_Kalkulationsdaten UR'!$E$13,0))</f>
        <v>0</v>
      </c>
      <c r="AC99" s="28" t="e">
        <f>ROUND(AF99/'Ausfüllen_Kalkulationsdaten UR'!$E$5,2)</f>
        <v>#DIV/0!</v>
      </c>
      <c r="AD99" s="28" t="e">
        <f t="shared" si="9"/>
        <v>#DIV/0!</v>
      </c>
      <c r="AE99" s="29" t="e">
        <f t="shared" si="10"/>
        <v>#DIV/0!</v>
      </c>
      <c r="AF99" s="29" t="e">
        <f t="shared" si="11"/>
        <v>#DIV/0!</v>
      </c>
      <c r="AG99" s="25">
        <f>IF(K99="D2",'Ausfüllen_Kalkulationsdaten UR'!#REF!,'Ausfüllen_Kalkulationsdaten UR'!$D$36)</f>
        <v>0</v>
      </c>
      <c r="AH99" s="30" t="e">
        <f t="shared" si="12"/>
        <v>#DIV/0!</v>
      </c>
      <c r="AI99" s="30" t="e">
        <f t="shared" si="13"/>
        <v>#DIV/0!</v>
      </c>
      <c r="AJ99" s="30" t="e">
        <f>AH99/'Ausfüllen_Kalkulationsdaten UR'!$E$5</f>
        <v>#DIV/0!</v>
      </c>
    </row>
    <row r="100" spans="1:36" s="14" customFormat="1" x14ac:dyDescent="0.2">
      <c r="A100" s="22">
        <v>89</v>
      </c>
      <c r="B100" s="245" t="s">
        <v>312</v>
      </c>
      <c r="C100" s="245" t="s">
        <v>316</v>
      </c>
      <c r="D100" s="245" t="s">
        <v>481</v>
      </c>
      <c r="E100" s="246" t="s">
        <v>488</v>
      </c>
      <c r="F100" s="247" t="s">
        <v>145</v>
      </c>
      <c r="G100" s="248" t="s">
        <v>489</v>
      </c>
      <c r="H100" s="248" t="s">
        <v>303</v>
      </c>
      <c r="I100" s="249" t="s">
        <v>288</v>
      </c>
      <c r="J100" s="250" t="s">
        <v>316</v>
      </c>
      <c r="K100" s="248" t="s">
        <v>52</v>
      </c>
      <c r="L100" s="248" t="s">
        <v>311</v>
      </c>
      <c r="M100" s="251">
        <v>11.98</v>
      </c>
      <c r="N100" s="236"/>
      <c r="O100" s="236"/>
      <c r="P100" s="237"/>
      <c r="Q100" s="238"/>
      <c r="R100" s="238"/>
      <c r="S100" s="238"/>
      <c r="T100" s="239"/>
      <c r="U100" s="34">
        <f>IF(H100="Ja",VLOOKUP(K100,'Ausfüllen_Kalkulationsdaten UR'!$A$9:$D$33,4),0)</f>
        <v>5</v>
      </c>
      <c r="V100" s="34" t="str">
        <f t="shared" si="7"/>
        <v>/</v>
      </c>
      <c r="W100" s="23">
        <f>X100/'Ausfüllen_Kalkulationsdaten UR'!$E$5</f>
        <v>11.98</v>
      </c>
      <c r="X100" s="27">
        <f t="shared" si="8"/>
        <v>2268.1734000000001</v>
      </c>
      <c r="Y100" s="26" t="str">
        <f>IF(U100=0,"keine Reinigung",VLOOKUP(U100,'Ausfüllen_Kalkulationsdaten UR'!$A$40:$C$50,2,FALSE))</f>
        <v xml:space="preserve">wtl. fünfmal </v>
      </c>
      <c r="Z100" s="84">
        <f>IF(U100=0,"0",VLOOKUP(U100,'Ausfüllen_Kalkulationsdaten UR'!$A$40:$C$50,3,FALSE))</f>
        <v>189.33</v>
      </c>
      <c r="AA100" s="24">
        <f>IF(U100=0,"0",VLOOKUP(K100,'Ausfüllen_Kalkulationsdaten UR'!$A$9:$E$33,5,FALSE))</f>
        <v>0</v>
      </c>
      <c r="AB100" s="71">
        <f>IF(K100="A1",'Ausfüllen_Kalkulationsdaten UR'!$E$10,IF(K100="C1",'Ausfüllen_Kalkulationsdaten UR'!$E$13,0))</f>
        <v>0</v>
      </c>
      <c r="AC100" s="28" t="e">
        <f>ROUND(AF100/'Ausfüllen_Kalkulationsdaten UR'!$E$5,2)</f>
        <v>#DIV/0!</v>
      </c>
      <c r="AD100" s="28" t="e">
        <f t="shared" si="9"/>
        <v>#DIV/0!</v>
      </c>
      <c r="AE100" s="29" t="e">
        <f t="shared" si="10"/>
        <v>#DIV/0!</v>
      </c>
      <c r="AF100" s="29" t="e">
        <f t="shared" si="11"/>
        <v>#DIV/0!</v>
      </c>
      <c r="AG100" s="25">
        <f>IF(K100="D2",'Ausfüllen_Kalkulationsdaten UR'!#REF!,'Ausfüllen_Kalkulationsdaten UR'!$D$36)</f>
        <v>0</v>
      </c>
      <c r="AH100" s="30" t="e">
        <f t="shared" si="12"/>
        <v>#DIV/0!</v>
      </c>
      <c r="AI100" s="30" t="e">
        <f t="shared" si="13"/>
        <v>#DIV/0!</v>
      </c>
      <c r="AJ100" s="30" t="e">
        <f>AH100/'Ausfüllen_Kalkulationsdaten UR'!$E$5</f>
        <v>#DIV/0!</v>
      </c>
    </row>
    <row r="101" spans="1:36" s="14" customFormat="1" x14ac:dyDescent="0.2">
      <c r="A101" s="22">
        <v>90</v>
      </c>
      <c r="B101" s="245" t="s">
        <v>312</v>
      </c>
      <c r="C101" s="245" t="s">
        <v>316</v>
      </c>
      <c r="D101" s="245" t="s">
        <v>481</v>
      </c>
      <c r="E101" s="246" t="s">
        <v>490</v>
      </c>
      <c r="F101" s="247" t="s">
        <v>145</v>
      </c>
      <c r="G101" s="248" t="s">
        <v>491</v>
      </c>
      <c r="H101" s="248" t="s">
        <v>303</v>
      </c>
      <c r="I101" s="249" t="s">
        <v>288</v>
      </c>
      <c r="J101" s="250" t="s">
        <v>316</v>
      </c>
      <c r="K101" s="248" t="s">
        <v>110</v>
      </c>
      <c r="L101" s="248" t="s">
        <v>311</v>
      </c>
      <c r="M101" s="251">
        <v>64.08</v>
      </c>
      <c r="N101" s="236"/>
      <c r="O101" s="236"/>
      <c r="P101" s="237"/>
      <c r="Q101" s="238"/>
      <c r="R101" s="238"/>
      <c r="S101" s="238"/>
      <c r="T101" s="239"/>
      <c r="U101" s="34">
        <f>IF(H101="Ja",VLOOKUP(K101,'Ausfüllen_Kalkulationsdaten UR'!$A$9:$D$33,4),0)</f>
        <v>5</v>
      </c>
      <c r="V101" s="34" t="str">
        <f t="shared" si="7"/>
        <v>/</v>
      </c>
      <c r="W101" s="23">
        <f>X101/'Ausfüllen_Kalkulationsdaten UR'!$E$5</f>
        <v>64.08</v>
      </c>
      <c r="X101" s="27">
        <f t="shared" si="8"/>
        <v>12132.2664</v>
      </c>
      <c r="Y101" s="26" t="str">
        <f>IF(U101=0,"keine Reinigung",VLOOKUP(U101,'Ausfüllen_Kalkulationsdaten UR'!$A$40:$C$50,2,FALSE))</f>
        <v xml:space="preserve">wtl. fünfmal </v>
      </c>
      <c r="Z101" s="84">
        <f>IF(U101=0,"0",VLOOKUP(U101,'Ausfüllen_Kalkulationsdaten UR'!$A$40:$C$50,3,FALSE))</f>
        <v>189.33</v>
      </c>
      <c r="AA101" s="24">
        <f>IF(U101=0,"0",VLOOKUP(K101,'Ausfüllen_Kalkulationsdaten UR'!$A$9:$E$33,5,FALSE))</f>
        <v>0</v>
      </c>
      <c r="AB101" s="71">
        <f>IF(K101="A1",'Ausfüllen_Kalkulationsdaten UR'!$E$10,IF(K101="C1",'Ausfüllen_Kalkulationsdaten UR'!$E$13,0))</f>
        <v>0</v>
      </c>
      <c r="AC101" s="28" t="e">
        <f>ROUND(AF101/'Ausfüllen_Kalkulationsdaten UR'!$E$5,2)</f>
        <v>#DIV/0!</v>
      </c>
      <c r="AD101" s="28" t="e">
        <f t="shared" si="9"/>
        <v>#DIV/0!</v>
      </c>
      <c r="AE101" s="29" t="e">
        <f t="shared" si="10"/>
        <v>#DIV/0!</v>
      </c>
      <c r="AF101" s="29" t="e">
        <f t="shared" si="11"/>
        <v>#DIV/0!</v>
      </c>
      <c r="AG101" s="25">
        <f>IF(K101="D2",'Ausfüllen_Kalkulationsdaten UR'!#REF!,'Ausfüllen_Kalkulationsdaten UR'!$D$36)</f>
        <v>0</v>
      </c>
      <c r="AH101" s="30" t="e">
        <f t="shared" si="12"/>
        <v>#DIV/0!</v>
      </c>
      <c r="AI101" s="30" t="e">
        <f t="shared" si="13"/>
        <v>#DIV/0!</v>
      </c>
      <c r="AJ101" s="30" t="e">
        <f>AH101/'Ausfüllen_Kalkulationsdaten UR'!$E$5</f>
        <v>#DIV/0!</v>
      </c>
    </row>
    <row r="102" spans="1:36" s="14" customFormat="1" x14ac:dyDescent="0.2">
      <c r="A102" s="22">
        <v>91</v>
      </c>
      <c r="B102" s="245" t="s">
        <v>312</v>
      </c>
      <c r="C102" s="245" t="s">
        <v>316</v>
      </c>
      <c r="D102" s="245" t="s">
        <v>481</v>
      </c>
      <c r="E102" s="246" t="s">
        <v>492</v>
      </c>
      <c r="F102" s="247" t="s">
        <v>145</v>
      </c>
      <c r="G102" s="248" t="s">
        <v>493</v>
      </c>
      <c r="H102" s="248" t="s">
        <v>303</v>
      </c>
      <c r="I102" s="249" t="s">
        <v>288</v>
      </c>
      <c r="J102" s="250" t="s">
        <v>316</v>
      </c>
      <c r="K102" s="248" t="s">
        <v>14</v>
      </c>
      <c r="L102" s="248" t="s">
        <v>311</v>
      </c>
      <c r="M102" s="251">
        <v>10.8</v>
      </c>
      <c r="N102" s="236"/>
      <c r="O102" s="236"/>
      <c r="P102" s="237"/>
      <c r="Q102" s="238"/>
      <c r="R102" s="238"/>
      <c r="S102" s="238"/>
      <c r="T102" s="239"/>
      <c r="U102" s="34">
        <f>IF(H102="Ja",VLOOKUP(K102,'Ausfüllen_Kalkulationsdaten UR'!$A$9:$D$33,4),0)</f>
        <v>0.25</v>
      </c>
      <c r="V102" s="34" t="str">
        <f t="shared" si="7"/>
        <v>/</v>
      </c>
      <c r="W102" s="23">
        <f>X102/'Ausfüllen_Kalkulationsdaten UR'!$E$5</f>
        <v>0.62747583584218036</v>
      </c>
      <c r="X102" s="27">
        <f t="shared" si="8"/>
        <v>118.80000000000001</v>
      </c>
      <c r="Y102" s="26" t="str">
        <f>IF(U102=0,"keine Reinigung",VLOOKUP(U102,'Ausfüllen_Kalkulationsdaten UR'!$A$40:$C$50,2,FALSE))</f>
        <v>mtl. einmal</v>
      </c>
      <c r="Z102" s="84">
        <f>IF(U102=0,"0",VLOOKUP(U102,'Ausfüllen_Kalkulationsdaten UR'!$A$40:$C$50,3,FALSE))</f>
        <v>11</v>
      </c>
      <c r="AA102" s="24">
        <f>IF(U102=0,"0",VLOOKUP(K102,'Ausfüllen_Kalkulationsdaten UR'!$A$9:$E$33,5,FALSE))</f>
        <v>0</v>
      </c>
      <c r="AB102" s="71">
        <f>IF(K102="A1",'Ausfüllen_Kalkulationsdaten UR'!$E$10,IF(K102="C1",'Ausfüllen_Kalkulationsdaten UR'!$E$13,0))</f>
        <v>0</v>
      </c>
      <c r="AC102" s="28" t="e">
        <f>ROUND(AF102/'Ausfüllen_Kalkulationsdaten UR'!$E$5,2)</f>
        <v>#DIV/0!</v>
      </c>
      <c r="AD102" s="28" t="e">
        <f t="shared" si="9"/>
        <v>#DIV/0!</v>
      </c>
      <c r="AE102" s="29" t="e">
        <f t="shared" si="10"/>
        <v>#DIV/0!</v>
      </c>
      <c r="AF102" s="29" t="e">
        <f t="shared" si="11"/>
        <v>#DIV/0!</v>
      </c>
      <c r="AG102" s="25">
        <f>IF(K102="D2",'Ausfüllen_Kalkulationsdaten UR'!#REF!,'Ausfüllen_Kalkulationsdaten UR'!$D$36)</f>
        <v>0</v>
      </c>
      <c r="AH102" s="30" t="e">
        <f t="shared" si="12"/>
        <v>#DIV/0!</v>
      </c>
      <c r="AI102" s="30" t="e">
        <f t="shared" si="13"/>
        <v>#DIV/0!</v>
      </c>
      <c r="AJ102" s="30" t="e">
        <f>AH102/'Ausfüllen_Kalkulationsdaten UR'!$E$5</f>
        <v>#DIV/0!</v>
      </c>
    </row>
    <row r="103" spans="1:36" s="14" customFormat="1" x14ac:dyDescent="0.2">
      <c r="A103" s="22">
        <v>92</v>
      </c>
      <c r="B103" s="245" t="s">
        <v>312</v>
      </c>
      <c r="C103" s="245" t="s">
        <v>316</v>
      </c>
      <c r="D103" s="245" t="s">
        <v>481</v>
      </c>
      <c r="E103" s="246" t="s">
        <v>494</v>
      </c>
      <c r="F103" s="247" t="s">
        <v>145</v>
      </c>
      <c r="G103" s="248" t="s">
        <v>495</v>
      </c>
      <c r="H103" s="248" t="s">
        <v>303</v>
      </c>
      <c r="I103" s="249" t="s">
        <v>288</v>
      </c>
      <c r="J103" s="250" t="s">
        <v>316</v>
      </c>
      <c r="K103" s="248" t="s">
        <v>51</v>
      </c>
      <c r="L103" s="248" t="s">
        <v>418</v>
      </c>
      <c r="M103" s="251">
        <v>80.040000000000006</v>
      </c>
      <c r="N103" s="236"/>
      <c r="O103" s="236"/>
      <c r="P103" s="237"/>
      <c r="Q103" s="238"/>
      <c r="R103" s="238"/>
      <c r="S103" s="238"/>
      <c r="T103" s="239"/>
      <c r="U103" s="34">
        <f>IF(H103="Ja",VLOOKUP(K103,'Ausfüllen_Kalkulationsdaten UR'!$A$9:$D$33,4),0)</f>
        <v>2.5</v>
      </c>
      <c r="V103" s="34">
        <f t="shared" si="7"/>
        <v>2.5</v>
      </c>
      <c r="W103" s="23">
        <f>X103/'Ausfüllen_Kalkulationsdaten UR'!$E$5</f>
        <v>40.020000000000003</v>
      </c>
      <c r="X103" s="27">
        <f t="shared" si="8"/>
        <v>7576.9866000000011</v>
      </c>
      <c r="Y103" s="26" t="str">
        <f>IF(U103=0,"keine Reinigung",VLOOKUP(U103,'Ausfüllen_Kalkulationsdaten UR'!$A$40:$C$50,2,FALSE))</f>
        <v>VollR-/TeilR. täglich im Wechsel</v>
      </c>
      <c r="Z103" s="84">
        <f>IF(U103=0,"0",VLOOKUP(U103,'Ausfüllen_Kalkulationsdaten UR'!$A$40:$C$50,3,FALSE))</f>
        <v>94.665000000000006</v>
      </c>
      <c r="AA103" s="24">
        <f>IF(U103=0,"0",VLOOKUP(K103,'Ausfüllen_Kalkulationsdaten UR'!$A$9:$E$33,5,FALSE))</f>
        <v>0</v>
      </c>
      <c r="AB103" s="71">
        <f>IF(K103="A1",'Ausfüllen_Kalkulationsdaten UR'!$E$10,IF(K103="C1",'Ausfüllen_Kalkulationsdaten UR'!$E$13,0))</f>
        <v>0</v>
      </c>
      <c r="AC103" s="28" t="e">
        <f>ROUND(AF103/'Ausfüllen_Kalkulationsdaten UR'!$E$5,2)</f>
        <v>#DIV/0!</v>
      </c>
      <c r="AD103" s="28" t="e">
        <f t="shared" si="9"/>
        <v>#DIV/0!</v>
      </c>
      <c r="AE103" s="29" t="e">
        <f t="shared" si="10"/>
        <v>#DIV/0!</v>
      </c>
      <c r="AF103" s="29" t="e">
        <f t="shared" si="11"/>
        <v>#DIV/0!</v>
      </c>
      <c r="AG103" s="25">
        <f>IF(K103="D2",'Ausfüllen_Kalkulationsdaten UR'!#REF!,'Ausfüllen_Kalkulationsdaten UR'!$D$36)</f>
        <v>0</v>
      </c>
      <c r="AH103" s="30" t="e">
        <f t="shared" si="12"/>
        <v>#DIV/0!</v>
      </c>
      <c r="AI103" s="30" t="e">
        <f t="shared" si="13"/>
        <v>#DIV/0!</v>
      </c>
      <c r="AJ103" s="30" t="e">
        <f>AH103/'Ausfüllen_Kalkulationsdaten UR'!$E$5</f>
        <v>#DIV/0!</v>
      </c>
    </row>
    <row r="104" spans="1:36" s="14" customFormat="1" x14ac:dyDescent="0.2">
      <c r="A104" s="22">
        <v>93</v>
      </c>
      <c r="B104" s="245" t="s">
        <v>312</v>
      </c>
      <c r="C104" s="245" t="s">
        <v>316</v>
      </c>
      <c r="D104" s="245" t="s">
        <v>481</v>
      </c>
      <c r="E104" s="246" t="s">
        <v>496</v>
      </c>
      <c r="F104" s="247" t="s">
        <v>145</v>
      </c>
      <c r="G104" s="248" t="s">
        <v>497</v>
      </c>
      <c r="H104" s="248" t="s">
        <v>303</v>
      </c>
      <c r="I104" s="249" t="s">
        <v>288</v>
      </c>
      <c r="J104" s="250" t="s">
        <v>316</v>
      </c>
      <c r="K104" s="248" t="s">
        <v>51</v>
      </c>
      <c r="L104" s="248" t="s">
        <v>326</v>
      </c>
      <c r="M104" s="251">
        <v>10.74</v>
      </c>
      <c r="N104" s="236"/>
      <c r="O104" s="236"/>
      <c r="P104" s="237"/>
      <c r="Q104" s="238"/>
      <c r="R104" s="238"/>
      <c r="S104" s="238"/>
      <c r="T104" s="239"/>
      <c r="U104" s="34">
        <f>IF(H104="Ja",VLOOKUP(K104,'Ausfüllen_Kalkulationsdaten UR'!$A$9:$D$33,4),0)</f>
        <v>2.5</v>
      </c>
      <c r="V104" s="34">
        <f t="shared" si="7"/>
        <v>2.5</v>
      </c>
      <c r="W104" s="23">
        <f>X104/'Ausfüllen_Kalkulationsdaten UR'!$E$5</f>
        <v>5.37</v>
      </c>
      <c r="X104" s="27">
        <f t="shared" si="8"/>
        <v>1016.7021000000001</v>
      </c>
      <c r="Y104" s="26" t="str">
        <f>IF(U104=0,"keine Reinigung",VLOOKUP(U104,'Ausfüllen_Kalkulationsdaten UR'!$A$40:$C$50,2,FALSE))</f>
        <v>VollR-/TeilR. täglich im Wechsel</v>
      </c>
      <c r="Z104" s="84">
        <f>IF(U104=0,"0",VLOOKUP(U104,'Ausfüllen_Kalkulationsdaten UR'!$A$40:$C$50,3,FALSE))</f>
        <v>94.665000000000006</v>
      </c>
      <c r="AA104" s="24">
        <f>IF(U104=0,"0",VLOOKUP(K104,'Ausfüllen_Kalkulationsdaten UR'!$A$9:$E$33,5,FALSE))</f>
        <v>0</v>
      </c>
      <c r="AB104" s="71">
        <f>IF(K104="A1",'Ausfüllen_Kalkulationsdaten UR'!$E$10,IF(K104="C1",'Ausfüllen_Kalkulationsdaten UR'!$E$13,0))</f>
        <v>0</v>
      </c>
      <c r="AC104" s="28" t="e">
        <f>ROUND(AF104/'Ausfüllen_Kalkulationsdaten UR'!$E$5,2)</f>
        <v>#DIV/0!</v>
      </c>
      <c r="AD104" s="28" t="e">
        <f t="shared" si="9"/>
        <v>#DIV/0!</v>
      </c>
      <c r="AE104" s="29" t="e">
        <f t="shared" si="10"/>
        <v>#DIV/0!</v>
      </c>
      <c r="AF104" s="29" t="e">
        <f t="shared" si="11"/>
        <v>#DIV/0!</v>
      </c>
      <c r="AG104" s="25">
        <f>IF(K104="D2",'Ausfüllen_Kalkulationsdaten UR'!#REF!,'Ausfüllen_Kalkulationsdaten UR'!$D$36)</f>
        <v>0</v>
      </c>
      <c r="AH104" s="30" t="e">
        <f t="shared" si="12"/>
        <v>#DIV/0!</v>
      </c>
      <c r="AI104" s="30" t="e">
        <f t="shared" si="13"/>
        <v>#DIV/0!</v>
      </c>
      <c r="AJ104" s="30" t="e">
        <f>AH104/'Ausfüllen_Kalkulationsdaten UR'!$E$5</f>
        <v>#DIV/0!</v>
      </c>
    </row>
    <row r="105" spans="1:36" s="14" customFormat="1" x14ac:dyDescent="0.2">
      <c r="A105" s="22">
        <v>94</v>
      </c>
      <c r="B105" s="245" t="s">
        <v>312</v>
      </c>
      <c r="C105" s="245" t="s">
        <v>316</v>
      </c>
      <c r="D105" s="245" t="s">
        <v>481</v>
      </c>
      <c r="E105" s="246" t="s">
        <v>498</v>
      </c>
      <c r="F105" s="247" t="s">
        <v>145</v>
      </c>
      <c r="G105" s="248" t="s">
        <v>499</v>
      </c>
      <c r="H105" s="248" t="s">
        <v>303</v>
      </c>
      <c r="I105" s="249" t="s">
        <v>288</v>
      </c>
      <c r="J105" s="250" t="s">
        <v>316</v>
      </c>
      <c r="K105" s="248" t="s">
        <v>6</v>
      </c>
      <c r="L105" s="248" t="s">
        <v>311</v>
      </c>
      <c r="M105" s="251">
        <v>30.16</v>
      </c>
      <c r="N105" s="236"/>
      <c r="O105" s="236"/>
      <c r="P105" s="237"/>
      <c r="Q105" s="238"/>
      <c r="R105" s="238"/>
      <c r="S105" s="238"/>
      <c r="T105" s="239"/>
      <c r="U105" s="34">
        <f>IF(H105="Ja",VLOOKUP(K105,'Ausfüllen_Kalkulationsdaten UR'!$A$9:$D$33,4),0)</f>
        <v>1</v>
      </c>
      <c r="V105" s="34" t="str">
        <f t="shared" si="7"/>
        <v>/</v>
      </c>
      <c r="W105" s="23">
        <f>X105/'Ausfüllen_Kalkulationsdaten UR'!$E$5</f>
        <v>6.0326371943168002</v>
      </c>
      <c r="X105" s="27">
        <f t="shared" si="8"/>
        <v>1142.1591999999998</v>
      </c>
      <c r="Y105" s="26" t="str">
        <f>IF(U105=0,"keine Reinigung",VLOOKUP(U105,'Ausfüllen_Kalkulationsdaten UR'!$A$40:$C$50,2,FALSE))</f>
        <v>wtl. einmal</v>
      </c>
      <c r="Z105" s="84">
        <f>IF(U105=0,"0",VLOOKUP(U105,'Ausfüllen_Kalkulationsdaten UR'!$A$40:$C$50,3,FALSE))</f>
        <v>37.869999999999997</v>
      </c>
      <c r="AA105" s="24">
        <f>IF(U105=0,"0",VLOOKUP(K105,'Ausfüllen_Kalkulationsdaten UR'!$A$9:$E$33,5,FALSE))</f>
        <v>0</v>
      </c>
      <c r="AB105" s="71">
        <f>IF(K105="A1",'Ausfüllen_Kalkulationsdaten UR'!$E$10,IF(K105="C1",'Ausfüllen_Kalkulationsdaten UR'!$E$13,0))</f>
        <v>0</v>
      </c>
      <c r="AC105" s="28" t="e">
        <f>ROUND(AF105/'Ausfüllen_Kalkulationsdaten UR'!$E$5,2)</f>
        <v>#DIV/0!</v>
      </c>
      <c r="AD105" s="28" t="e">
        <f t="shared" si="9"/>
        <v>#DIV/0!</v>
      </c>
      <c r="AE105" s="29" t="e">
        <f t="shared" si="10"/>
        <v>#DIV/0!</v>
      </c>
      <c r="AF105" s="29" t="e">
        <f t="shared" si="11"/>
        <v>#DIV/0!</v>
      </c>
      <c r="AG105" s="25">
        <f>IF(K105="D2",'Ausfüllen_Kalkulationsdaten UR'!#REF!,'Ausfüllen_Kalkulationsdaten UR'!$D$36)</f>
        <v>0</v>
      </c>
      <c r="AH105" s="30" t="e">
        <f t="shared" si="12"/>
        <v>#DIV/0!</v>
      </c>
      <c r="AI105" s="30" t="e">
        <f t="shared" si="13"/>
        <v>#DIV/0!</v>
      </c>
      <c r="AJ105" s="30" t="e">
        <f>AH105/'Ausfüllen_Kalkulationsdaten UR'!$E$5</f>
        <v>#DIV/0!</v>
      </c>
    </row>
    <row r="106" spans="1:36" s="14" customFormat="1" x14ac:dyDescent="0.2">
      <c r="A106" s="22">
        <v>95</v>
      </c>
      <c r="B106" s="245" t="s">
        <v>312</v>
      </c>
      <c r="C106" s="245" t="s">
        <v>316</v>
      </c>
      <c r="D106" s="245" t="s">
        <v>481</v>
      </c>
      <c r="E106" s="246" t="s">
        <v>500</v>
      </c>
      <c r="F106" s="247" t="s">
        <v>145</v>
      </c>
      <c r="G106" s="248" t="s">
        <v>501</v>
      </c>
      <c r="H106" s="248" t="s">
        <v>303</v>
      </c>
      <c r="I106" s="249" t="s">
        <v>288</v>
      </c>
      <c r="J106" s="250" t="s">
        <v>316</v>
      </c>
      <c r="K106" s="248" t="s">
        <v>51</v>
      </c>
      <c r="L106" s="248" t="s">
        <v>311</v>
      </c>
      <c r="M106" s="251">
        <v>33.549999999999997</v>
      </c>
      <c r="N106" s="236"/>
      <c r="O106" s="236"/>
      <c r="P106" s="237"/>
      <c r="Q106" s="238"/>
      <c r="R106" s="238"/>
      <c r="S106" s="238"/>
      <c r="T106" s="239"/>
      <c r="U106" s="34">
        <f>IF(H106="Ja",VLOOKUP(K106,'Ausfüllen_Kalkulationsdaten UR'!$A$9:$D$33,4),0)</f>
        <v>2.5</v>
      </c>
      <c r="V106" s="34">
        <f t="shared" si="7"/>
        <v>2.5</v>
      </c>
      <c r="W106" s="23">
        <f>X106/'Ausfüllen_Kalkulationsdaten UR'!$E$5</f>
        <v>16.774999999999999</v>
      </c>
      <c r="X106" s="27">
        <f t="shared" si="8"/>
        <v>3176.0107499999999</v>
      </c>
      <c r="Y106" s="26" t="str">
        <f>IF(U106=0,"keine Reinigung",VLOOKUP(U106,'Ausfüllen_Kalkulationsdaten UR'!$A$40:$C$50,2,FALSE))</f>
        <v>VollR-/TeilR. täglich im Wechsel</v>
      </c>
      <c r="Z106" s="84">
        <f>IF(U106=0,"0",VLOOKUP(U106,'Ausfüllen_Kalkulationsdaten UR'!$A$40:$C$50,3,FALSE))</f>
        <v>94.665000000000006</v>
      </c>
      <c r="AA106" s="24">
        <f>IF(U106=0,"0",VLOOKUP(K106,'Ausfüllen_Kalkulationsdaten UR'!$A$9:$E$33,5,FALSE))</f>
        <v>0</v>
      </c>
      <c r="AB106" s="71">
        <f>IF(K106="A1",'Ausfüllen_Kalkulationsdaten UR'!$E$10,IF(K106="C1",'Ausfüllen_Kalkulationsdaten UR'!$E$13,0))</f>
        <v>0</v>
      </c>
      <c r="AC106" s="28" t="e">
        <f>ROUND(AF106/'Ausfüllen_Kalkulationsdaten UR'!$E$5,2)</f>
        <v>#DIV/0!</v>
      </c>
      <c r="AD106" s="28" t="e">
        <f t="shared" si="9"/>
        <v>#DIV/0!</v>
      </c>
      <c r="AE106" s="29" t="e">
        <f t="shared" si="10"/>
        <v>#DIV/0!</v>
      </c>
      <c r="AF106" s="29" t="e">
        <f t="shared" si="11"/>
        <v>#DIV/0!</v>
      </c>
      <c r="AG106" s="25">
        <f>IF(K106="D2",'Ausfüllen_Kalkulationsdaten UR'!#REF!,'Ausfüllen_Kalkulationsdaten UR'!$D$36)</f>
        <v>0</v>
      </c>
      <c r="AH106" s="30" t="e">
        <f t="shared" si="12"/>
        <v>#DIV/0!</v>
      </c>
      <c r="AI106" s="30" t="e">
        <f t="shared" si="13"/>
        <v>#DIV/0!</v>
      </c>
      <c r="AJ106" s="30" t="e">
        <f>AH106/'Ausfüllen_Kalkulationsdaten UR'!$E$5</f>
        <v>#DIV/0!</v>
      </c>
    </row>
    <row r="107" spans="1:36" s="14" customFormat="1" x14ac:dyDescent="0.2">
      <c r="A107" s="22">
        <v>96</v>
      </c>
      <c r="B107" s="245" t="s">
        <v>312</v>
      </c>
      <c r="C107" s="245" t="s">
        <v>316</v>
      </c>
      <c r="D107" s="245" t="s">
        <v>481</v>
      </c>
      <c r="E107" s="246" t="s">
        <v>502</v>
      </c>
      <c r="F107" s="247" t="s">
        <v>145</v>
      </c>
      <c r="G107" s="248" t="s">
        <v>503</v>
      </c>
      <c r="H107" s="248" t="s">
        <v>303</v>
      </c>
      <c r="I107" s="249" t="s">
        <v>288</v>
      </c>
      <c r="J107" s="250" t="s">
        <v>316</v>
      </c>
      <c r="K107" s="248" t="s">
        <v>48</v>
      </c>
      <c r="L107" s="248" t="s">
        <v>311</v>
      </c>
      <c r="M107" s="251">
        <v>65.41</v>
      </c>
      <c r="N107" s="236"/>
      <c r="O107" s="236"/>
      <c r="P107" s="237"/>
      <c r="Q107" s="238"/>
      <c r="R107" s="238"/>
      <c r="S107" s="238"/>
      <c r="T107" s="239"/>
      <c r="U107" s="34">
        <f>IF(H107="Ja",VLOOKUP(K107,'Ausfüllen_Kalkulationsdaten UR'!$A$9:$D$33,4),0)</f>
        <v>2.5</v>
      </c>
      <c r="V107" s="34">
        <f t="shared" si="7"/>
        <v>2.5</v>
      </c>
      <c r="W107" s="23">
        <f>X107/'Ausfüllen_Kalkulationsdaten UR'!$E$5</f>
        <v>32.704999999999998</v>
      </c>
      <c r="X107" s="27">
        <f t="shared" si="8"/>
        <v>6192.0376500000002</v>
      </c>
      <c r="Y107" s="26" t="str">
        <f>IF(U107=0,"keine Reinigung",VLOOKUP(U107,'Ausfüllen_Kalkulationsdaten UR'!$A$40:$C$50,2,FALSE))</f>
        <v>VollR-/TeilR. täglich im Wechsel</v>
      </c>
      <c r="Z107" s="84">
        <f>IF(U107=0,"0",VLOOKUP(U107,'Ausfüllen_Kalkulationsdaten UR'!$A$40:$C$50,3,FALSE))</f>
        <v>94.665000000000006</v>
      </c>
      <c r="AA107" s="24">
        <f>IF(U107=0,"0",VLOOKUP(K107,'Ausfüllen_Kalkulationsdaten UR'!$A$9:$E$33,5,FALSE))</f>
        <v>0</v>
      </c>
      <c r="AB107" s="71">
        <f>IF(K107="A1",'Ausfüllen_Kalkulationsdaten UR'!$E$10,IF(K107="C1",'Ausfüllen_Kalkulationsdaten UR'!$E$13,0))</f>
        <v>0</v>
      </c>
      <c r="AC107" s="28" t="e">
        <f>ROUND(AF107/'Ausfüllen_Kalkulationsdaten UR'!$E$5,2)</f>
        <v>#DIV/0!</v>
      </c>
      <c r="AD107" s="28" t="e">
        <f t="shared" si="9"/>
        <v>#DIV/0!</v>
      </c>
      <c r="AE107" s="29" t="e">
        <f t="shared" si="10"/>
        <v>#DIV/0!</v>
      </c>
      <c r="AF107" s="29" t="e">
        <f t="shared" si="11"/>
        <v>#DIV/0!</v>
      </c>
      <c r="AG107" s="25">
        <f>IF(K107="D2",'Ausfüllen_Kalkulationsdaten UR'!#REF!,'Ausfüllen_Kalkulationsdaten UR'!$D$36)</f>
        <v>0</v>
      </c>
      <c r="AH107" s="30" t="e">
        <f t="shared" si="12"/>
        <v>#DIV/0!</v>
      </c>
      <c r="AI107" s="30" t="e">
        <f t="shared" si="13"/>
        <v>#DIV/0!</v>
      </c>
      <c r="AJ107" s="30" t="e">
        <f>AH107/'Ausfüllen_Kalkulationsdaten UR'!$E$5</f>
        <v>#DIV/0!</v>
      </c>
    </row>
    <row r="108" spans="1:36" s="14" customFormat="1" x14ac:dyDescent="0.2">
      <c r="A108" s="22">
        <v>97</v>
      </c>
      <c r="B108" s="245" t="s">
        <v>312</v>
      </c>
      <c r="C108" s="245" t="s">
        <v>316</v>
      </c>
      <c r="D108" s="245" t="s">
        <v>481</v>
      </c>
      <c r="E108" s="246" t="s">
        <v>504</v>
      </c>
      <c r="F108" s="247" t="s">
        <v>145</v>
      </c>
      <c r="G108" s="248" t="s">
        <v>505</v>
      </c>
      <c r="H108" s="248" t="s">
        <v>303</v>
      </c>
      <c r="I108" s="249" t="s">
        <v>288</v>
      </c>
      <c r="J108" s="250" t="s">
        <v>316</v>
      </c>
      <c r="K108" s="248" t="s">
        <v>48</v>
      </c>
      <c r="L108" s="248" t="s">
        <v>311</v>
      </c>
      <c r="M108" s="251">
        <v>25.08</v>
      </c>
      <c r="N108" s="236"/>
      <c r="O108" s="236"/>
      <c r="P108" s="237"/>
      <c r="Q108" s="238"/>
      <c r="R108" s="238"/>
      <c r="S108" s="238"/>
      <c r="T108" s="239"/>
      <c r="U108" s="34">
        <f>IF(H108="Ja",VLOOKUP(K108,'Ausfüllen_Kalkulationsdaten UR'!$A$9:$D$33,4),0)</f>
        <v>2.5</v>
      </c>
      <c r="V108" s="34">
        <f t="shared" si="7"/>
        <v>2.5</v>
      </c>
      <c r="W108" s="23">
        <f>X108/'Ausfüllen_Kalkulationsdaten UR'!$E$5</f>
        <v>12.539999999999997</v>
      </c>
      <c r="X108" s="27">
        <f t="shared" si="8"/>
        <v>2374.1981999999998</v>
      </c>
      <c r="Y108" s="26" t="str">
        <f>IF(U108=0,"keine Reinigung",VLOOKUP(U108,'Ausfüllen_Kalkulationsdaten UR'!$A$40:$C$50,2,FALSE))</f>
        <v>VollR-/TeilR. täglich im Wechsel</v>
      </c>
      <c r="Z108" s="84">
        <f>IF(U108=0,"0",VLOOKUP(U108,'Ausfüllen_Kalkulationsdaten UR'!$A$40:$C$50,3,FALSE))</f>
        <v>94.665000000000006</v>
      </c>
      <c r="AA108" s="24">
        <f>IF(U108=0,"0",VLOOKUP(K108,'Ausfüllen_Kalkulationsdaten UR'!$A$9:$E$33,5,FALSE))</f>
        <v>0</v>
      </c>
      <c r="AB108" s="71">
        <f>IF(K108="A1",'Ausfüllen_Kalkulationsdaten UR'!$E$10,IF(K108="C1",'Ausfüllen_Kalkulationsdaten UR'!$E$13,0))</f>
        <v>0</v>
      </c>
      <c r="AC108" s="28" t="e">
        <f>ROUND(AF108/'Ausfüllen_Kalkulationsdaten UR'!$E$5,2)</f>
        <v>#DIV/0!</v>
      </c>
      <c r="AD108" s="28" t="e">
        <f t="shared" si="9"/>
        <v>#DIV/0!</v>
      </c>
      <c r="AE108" s="29" t="e">
        <f t="shared" si="10"/>
        <v>#DIV/0!</v>
      </c>
      <c r="AF108" s="29" t="e">
        <f t="shared" si="11"/>
        <v>#DIV/0!</v>
      </c>
      <c r="AG108" s="25">
        <f>IF(K108="D2",'Ausfüllen_Kalkulationsdaten UR'!#REF!,'Ausfüllen_Kalkulationsdaten UR'!$D$36)</f>
        <v>0</v>
      </c>
      <c r="AH108" s="30" t="e">
        <f t="shared" si="12"/>
        <v>#DIV/0!</v>
      </c>
      <c r="AI108" s="30" t="e">
        <f t="shared" si="13"/>
        <v>#DIV/0!</v>
      </c>
      <c r="AJ108" s="30" t="e">
        <f>AH108/'Ausfüllen_Kalkulationsdaten UR'!$E$5</f>
        <v>#DIV/0!</v>
      </c>
    </row>
    <row r="109" spans="1:36" s="14" customFormat="1" x14ac:dyDescent="0.2">
      <c r="A109" s="22">
        <v>98</v>
      </c>
      <c r="B109" s="245" t="s">
        <v>312</v>
      </c>
      <c r="C109" s="245" t="s">
        <v>316</v>
      </c>
      <c r="D109" s="245" t="s">
        <v>481</v>
      </c>
      <c r="E109" s="246" t="s">
        <v>506</v>
      </c>
      <c r="F109" s="247" t="s">
        <v>145</v>
      </c>
      <c r="G109" s="248" t="s">
        <v>507</v>
      </c>
      <c r="H109" s="248" t="s">
        <v>303</v>
      </c>
      <c r="I109" s="249" t="s">
        <v>288</v>
      </c>
      <c r="J109" s="250" t="s">
        <v>316</v>
      </c>
      <c r="K109" s="248" t="s">
        <v>51</v>
      </c>
      <c r="L109" s="248" t="s">
        <v>418</v>
      </c>
      <c r="M109" s="251">
        <v>80.53</v>
      </c>
      <c r="N109" s="236"/>
      <c r="O109" s="236"/>
      <c r="P109" s="237"/>
      <c r="Q109" s="238"/>
      <c r="R109" s="238"/>
      <c r="S109" s="238"/>
      <c r="T109" s="239"/>
      <c r="U109" s="34">
        <f>IF(H109="Ja",VLOOKUP(K109,'Ausfüllen_Kalkulationsdaten UR'!$A$9:$D$33,4),0)</f>
        <v>2.5</v>
      </c>
      <c r="V109" s="34">
        <f t="shared" si="7"/>
        <v>2.5</v>
      </c>
      <c r="W109" s="23">
        <f>X109/'Ausfüllen_Kalkulationsdaten UR'!$E$5</f>
        <v>40.265000000000001</v>
      </c>
      <c r="X109" s="27">
        <f t="shared" si="8"/>
        <v>7623.3724500000008</v>
      </c>
      <c r="Y109" s="26" t="str">
        <f>IF(U109=0,"keine Reinigung",VLOOKUP(U109,'Ausfüllen_Kalkulationsdaten UR'!$A$40:$C$50,2,FALSE))</f>
        <v>VollR-/TeilR. täglich im Wechsel</v>
      </c>
      <c r="Z109" s="84">
        <f>IF(U109=0,"0",VLOOKUP(U109,'Ausfüllen_Kalkulationsdaten UR'!$A$40:$C$50,3,FALSE))</f>
        <v>94.665000000000006</v>
      </c>
      <c r="AA109" s="24">
        <f>IF(U109=0,"0",VLOOKUP(K109,'Ausfüllen_Kalkulationsdaten UR'!$A$9:$E$33,5,FALSE))</f>
        <v>0</v>
      </c>
      <c r="AB109" s="71">
        <f>IF(K109="A1",'Ausfüllen_Kalkulationsdaten UR'!$E$10,IF(K109="C1",'Ausfüllen_Kalkulationsdaten UR'!$E$13,0))</f>
        <v>0</v>
      </c>
      <c r="AC109" s="28" t="e">
        <f>ROUND(AF109/'Ausfüllen_Kalkulationsdaten UR'!$E$5,2)</f>
        <v>#DIV/0!</v>
      </c>
      <c r="AD109" s="28" t="e">
        <f t="shared" si="9"/>
        <v>#DIV/0!</v>
      </c>
      <c r="AE109" s="29" t="e">
        <f t="shared" si="10"/>
        <v>#DIV/0!</v>
      </c>
      <c r="AF109" s="29" t="e">
        <f t="shared" si="11"/>
        <v>#DIV/0!</v>
      </c>
      <c r="AG109" s="25">
        <f>IF(K109="D2",'Ausfüllen_Kalkulationsdaten UR'!#REF!,'Ausfüllen_Kalkulationsdaten UR'!$D$36)</f>
        <v>0</v>
      </c>
      <c r="AH109" s="30" t="e">
        <f t="shared" si="12"/>
        <v>#DIV/0!</v>
      </c>
      <c r="AI109" s="30" t="e">
        <f t="shared" si="13"/>
        <v>#DIV/0!</v>
      </c>
      <c r="AJ109" s="30" t="e">
        <f>AH109/'Ausfüllen_Kalkulationsdaten UR'!$E$5</f>
        <v>#DIV/0!</v>
      </c>
    </row>
    <row r="110" spans="1:36" s="14" customFormat="1" x14ac:dyDescent="0.2">
      <c r="A110" s="22">
        <v>99</v>
      </c>
      <c r="B110" s="245" t="s">
        <v>312</v>
      </c>
      <c r="C110" s="245" t="s">
        <v>316</v>
      </c>
      <c r="D110" s="245" t="s">
        <v>481</v>
      </c>
      <c r="E110" s="246" t="s">
        <v>508</v>
      </c>
      <c r="F110" s="247" t="s">
        <v>145</v>
      </c>
      <c r="G110" s="248" t="s">
        <v>509</v>
      </c>
      <c r="H110" s="248" t="s">
        <v>303</v>
      </c>
      <c r="I110" s="249" t="s">
        <v>288</v>
      </c>
      <c r="J110" s="250" t="s">
        <v>316</v>
      </c>
      <c r="K110" s="248" t="s">
        <v>6</v>
      </c>
      <c r="L110" s="248" t="s">
        <v>418</v>
      </c>
      <c r="M110" s="251">
        <v>20.21</v>
      </c>
      <c r="N110" s="236"/>
      <c r="O110" s="236"/>
      <c r="P110" s="237"/>
      <c r="Q110" s="238"/>
      <c r="R110" s="238"/>
      <c r="S110" s="238"/>
      <c r="T110" s="239"/>
      <c r="U110" s="34">
        <f>IF(H110="Ja",VLOOKUP(K110,'Ausfüllen_Kalkulationsdaten UR'!$A$9:$D$33,4),0)</f>
        <v>1</v>
      </c>
      <c r="V110" s="34" t="str">
        <f t="shared" si="7"/>
        <v>/</v>
      </c>
      <c r="W110" s="23">
        <f>X110/'Ausfüllen_Kalkulationsdaten UR'!$E$5</f>
        <v>4.0424269793482281</v>
      </c>
      <c r="X110" s="27">
        <f t="shared" si="8"/>
        <v>765.35270000000003</v>
      </c>
      <c r="Y110" s="26" t="str">
        <f>IF(U110=0,"keine Reinigung",VLOOKUP(U110,'Ausfüllen_Kalkulationsdaten UR'!$A$40:$C$50,2,FALSE))</f>
        <v>wtl. einmal</v>
      </c>
      <c r="Z110" s="84">
        <f>IF(U110=0,"0",VLOOKUP(U110,'Ausfüllen_Kalkulationsdaten UR'!$A$40:$C$50,3,FALSE))</f>
        <v>37.869999999999997</v>
      </c>
      <c r="AA110" s="24">
        <f>IF(U110=0,"0",VLOOKUP(K110,'Ausfüllen_Kalkulationsdaten UR'!$A$9:$E$33,5,FALSE))</f>
        <v>0</v>
      </c>
      <c r="AB110" s="71">
        <f>IF(K110="A1",'Ausfüllen_Kalkulationsdaten UR'!$E$10,IF(K110="C1",'Ausfüllen_Kalkulationsdaten UR'!$E$13,0))</f>
        <v>0</v>
      </c>
      <c r="AC110" s="28" t="e">
        <f>ROUND(AF110/'Ausfüllen_Kalkulationsdaten UR'!$E$5,2)</f>
        <v>#DIV/0!</v>
      </c>
      <c r="AD110" s="28" t="e">
        <f t="shared" si="9"/>
        <v>#DIV/0!</v>
      </c>
      <c r="AE110" s="29" t="e">
        <f t="shared" si="10"/>
        <v>#DIV/0!</v>
      </c>
      <c r="AF110" s="29" t="e">
        <f t="shared" si="11"/>
        <v>#DIV/0!</v>
      </c>
      <c r="AG110" s="25">
        <f>IF(K110="D2",'Ausfüllen_Kalkulationsdaten UR'!#REF!,'Ausfüllen_Kalkulationsdaten UR'!$D$36)</f>
        <v>0</v>
      </c>
      <c r="AH110" s="30" t="e">
        <f t="shared" si="12"/>
        <v>#DIV/0!</v>
      </c>
      <c r="AI110" s="30" t="e">
        <f t="shared" si="13"/>
        <v>#DIV/0!</v>
      </c>
      <c r="AJ110" s="30" t="e">
        <f>AH110/'Ausfüllen_Kalkulationsdaten UR'!$E$5</f>
        <v>#DIV/0!</v>
      </c>
    </row>
    <row r="111" spans="1:36" s="14" customFormat="1" x14ac:dyDescent="0.2">
      <c r="A111" s="22">
        <v>100</v>
      </c>
      <c r="B111" s="245" t="s">
        <v>312</v>
      </c>
      <c r="C111" s="245" t="s">
        <v>316</v>
      </c>
      <c r="D111" s="245" t="s">
        <v>481</v>
      </c>
      <c r="E111" s="246" t="s">
        <v>510</v>
      </c>
      <c r="F111" s="247" t="s">
        <v>145</v>
      </c>
      <c r="G111" s="248" t="s">
        <v>382</v>
      </c>
      <c r="H111" s="248" t="s">
        <v>303</v>
      </c>
      <c r="I111" s="249" t="s">
        <v>288</v>
      </c>
      <c r="J111" s="250" t="s">
        <v>316</v>
      </c>
      <c r="K111" s="248" t="s">
        <v>71</v>
      </c>
      <c r="L111" s="248" t="s">
        <v>336</v>
      </c>
      <c r="M111" s="251">
        <v>6.54</v>
      </c>
      <c r="N111" s="236"/>
      <c r="O111" s="236"/>
      <c r="P111" s="237"/>
      <c r="Q111" s="238"/>
      <c r="R111" s="238"/>
      <c r="S111" s="238"/>
      <c r="T111" s="239"/>
      <c r="U111" s="34">
        <f>IF(H111="Ja",VLOOKUP(K111,'Ausfüllen_Kalkulationsdaten UR'!$A$9:$D$33,4),0)</f>
        <v>5</v>
      </c>
      <c r="V111" s="34" t="str">
        <f t="shared" si="7"/>
        <v>/</v>
      </c>
      <c r="W111" s="23">
        <f>X111/'Ausfüllen_Kalkulationsdaten UR'!$E$5</f>
        <v>6.54</v>
      </c>
      <c r="X111" s="27">
        <f t="shared" si="8"/>
        <v>1238.2182</v>
      </c>
      <c r="Y111" s="26" t="str">
        <f>IF(U111=0,"keine Reinigung",VLOOKUP(U111,'Ausfüllen_Kalkulationsdaten UR'!$A$40:$C$50,2,FALSE))</f>
        <v xml:space="preserve">wtl. fünfmal </v>
      </c>
      <c r="Z111" s="84">
        <f>IF(U111=0,"0",VLOOKUP(U111,'Ausfüllen_Kalkulationsdaten UR'!$A$40:$C$50,3,FALSE))</f>
        <v>189.33</v>
      </c>
      <c r="AA111" s="24">
        <f>IF(U111=0,"0",VLOOKUP(K111,'Ausfüllen_Kalkulationsdaten UR'!$A$9:$E$33,5,FALSE))</f>
        <v>0</v>
      </c>
      <c r="AB111" s="71">
        <f>IF(K111="A1",'Ausfüllen_Kalkulationsdaten UR'!$E$10,IF(K111="C1",'Ausfüllen_Kalkulationsdaten UR'!$E$13,0))</f>
        <v>0</v>
      </c>
      <c r="AC111" s="28" t="e">
        <f>ROUND(AF111/'Ausfüllen_Kalkulationsdaten UR'!$E$5,2)</f>
        <v>#DIV/0!</v>
      </c>
      <c r="AD111" s="28" t="e">
        <f t="shared" si="9"/>
        <v>#DIV/0!</v>
      </c>
      <c r="AE111" s="29" t="e">
        <f t="shared" si="10"/>
        <v>#DIV/0!</v>
      </c>
      <c r="AF111" s="29" t="e">
        <f t="shared" si="11"/>
        <v>#DIV/0!</v>
      </c>
      <c r="AG111" s="25">
        <f>IF(K111="D2",'Ausfüllen_Kalkulationsdaten UR'!#REF!,'Ausfüllen_Kalkulationsdaten UR'!$D$36)</f>
        <v>0</v>
      </c>
      <c r="AH111" s="30" t="e">
        <f t="shared" si="12"/>
        <v>#DIV/0!</v>
      </c>
      <c r="AI111" s="30" t="e">
        <f t="shared" si="13"/>
        <v>#DIV/0!</v>
      </c>
      <c r="AJ111" s="30" t="e">
        <f>AH111/'Ausfüllen_Kalkulationsdaten UR'!$E$5</f>
        <v>#DIV/0!</v>
      </c>
    </row>
    <row r="112" spans="1:36" s="14" customFormat="1" x14ac:dyDescent="0.2">
      <c r="A112" s="22">
        <v>101</v>
      </c>
      <c r="B112" s="245" t="s">
        <v>312</v>
      </c>
      <c r="C112" s="245" t="s">
        <v>316</v>
      </c>
      <c r="D112" s="245" t="s">
        <v>481</v>
      </c>
      <c r="E112" s="246" t="s">
        <v>511</v>
      </c>
      <c r="F112" s="247" t="s">
        <v>145</v>
      </c>
      <c r="G112" s="253" t="s">
        <v>512</v>
      </c>
      <c r="H112" s="248" t="s">
        <v>303</v>
      </c>
      <c r="I112" s="249" t="s">
        <v>288</v>
      </c>
      <c r="J112" s="250" t="s">
        <v>316</v>
      </c>
      <c r="K112" s="248" t="s">
        <v>72</v>
      </c>
      <c r="L112" s="248" t="s">
        <v>336</v>
      </c>
      <c r="M112" s="251">
        <v>3.7</v>
      </c>
      <c r="N112" s="236"/>
      <c r="O112" s="236"/>
      <c r="P112" s="237"/>
      <c r="Q112" s="238"/>
      <c r="R112" s="238"/>
      <c r="S112" s="238"/>
      <c r="T112" s="239"/>
      <c r="U112" s="34">
        <f>IF(H112="Ja",VLOOKUP(K112,'Ausfüllen_Kalkulationsdaten UR'!$A$9:$D$33,4),0)</f>
        <v>10</v>
      </c>
      <c r="V112" s="34" t="str">
        <f t="shared" si="7"/>
        <v>/</v>
      </c>
      <c r="W112" s="23">
        <f>X112/'Ausfüllen_Kalkulationsdaten UR'!$E$5</f>
        <v>7.4</v>
      </c>
      <c r="X112" s="27">
        <f t="shared" si="8"/>
        <v>1401.0420000000001</v>
      </c>
      <c r="Y112" s="26" t="str">
        <f>IF(U112=0,"keine Reinigung",VLOOKUP(U112,'Ausfüllen_Kalkulationsdaten UR'!$A$40:$C$50,2,FALSE))</f>
        <v>2x täglich</v>
      </c>
      <c r="Z112" s="84">
        <f>IF(U112=0,"0",VLOOKUP(U112,'Ausfüllen_Kalkulationsdaten UR'!$A$40:$C$50,3,FALSE))</f>
        <v>378.66</v>
      </c>
      <c r="AA112" s="24">
        <f>IF(U112=0,"0",VLOOKUP(K112,'Ausfüllen_Kalkulationsdaten UR'!$A$9:$E$33,5,FALSE))</f>
        <v>0</v>
      </c>
      <c r="AB112" s="71">
        <f>IF(K112="A1",'Ausfüllen_Kalkulationsdaten UR'!$E$10,IF(K112="C1",'Ausfüllen_Kalkulationsdaten UR'!$E$13,0))</f>
        <v>0</v>
      </c>
      <c r="AC112" s="28" t="e">
        <f>ROUND(AF112/'Ausfüllen_Kalkulationsdaten UR'!$E$5,2)</f>
        <v>#DIV/0!</v>
      </c>
      <c r="AD112" s="28" t="e">
        <f t="shared" si="9"/>
        <v>#DIV/0!</v>
      </c>
      <c r="AE112" s="29" t="e">
        <f t="shared" si="10"/>
        <v>#DIV/0!</v>
      </c>
      <c r="AF112" s="29" t="e">
        <f t="shared" si="11"/>
        <v>#DIV/0!</v>
      </c>
      <c r="AG112" s="25">
        <f>IF(K112="D2",'Ausfüllen_Kalkulationsdaten UR'!#REF!,'Ausfüllen_Kalkulationsdaten UR'!$D$36)</f>
        <v>0</v>
      </c>
      <c r="AH112" s="30" t="e">
        <f t="shared" si="12"/>
        <v>#DIV/0!</v>
      </c>
      <c r="AI112" s="30" t="e">
        <f t="shared" si="13"/>
        <v>#DIV/0!</v>
      </c>
      <c r="AJ112" s="30" t="e">
        <f>AH112/'Ausfüllen_Kalkulationsdaten UR'!$E$5</f>
        <v>#DIV/0!</v>
      </c>
    </row>
    <row r="113" spans="1:36" s="14" customFormat="1" x14ac:dyDescent="0.2">
      <c r="A113" s="22">
        <v>102</v>
      </c>
      <c r="B113" s="245" t="s">
        <v>312</v>
      </c>
      <c r="C113" s="245" t="s">
        <v>316</v>
      </c>
      <c r="D113" s="245" t="s">
        <v>481</v>
      </c>
      <c r="E113" s="246" t="s">
        <v>513</v>
      </c>
      <c r="F113" s="247" t="s">
        <v>145</v>
      </c>
      <c r="G113" s="253" t="s">
        <v>440</v>
      </c>
      <c r="H113" s="248" t="s">
        <v>303</v>
      </c>
      <c r="I113" s="249" t="s">
        <v>288</v>
      </c>
      <c r="J113" s="250" t="s">
        <v>316</v>
      </c>
      <c r="K113" s="248" t="s">
        <v>72</v>
      </c>
      <c r="L113" s="248" t="s">
        <v>336</v>
      </c>
      <c r="M113" s="251">
        <v>3.7</v>
      </c>
      <c r="N113" s="236"/>
      <c r="O113" s="236"/>
      <c r="P113" s="237"/>
      <c r="Q113" s="238"/>
      <c r="R113" s="238"/>
      <c r="S113" s="238"/>
      <c r="T113" s="239"/>
      <c r="U113" s="34">
        <f>IF(H113="Ja",VLOOKUP(K113,'Ausfüllen_Kalkulationsdaten UR'!$A$9:$D$33,4),0)</f>
        <v>10</v>
      </c>
      <c r="V113" s="34" t="str">
        <f t="shared" si="7"/>
        <v>/</v>
      </c>
      <c r="W113" s="23">
        <f>X113/'Ausfüllen_Kalkulationsdaten UR'!$E$5</f>
        <v>7.4</v>
      </c>
      <c r="X113" s="27">
        <f t="shared" si="8"/>
        <v>1401.0420000000001</v>
      </c>
      <c r="Y113" s="26" t="str">
        <f>IF(U113=0,"keine Reinigung",VLOOKUP(U113,'Ausfüllen_Kalkulationsdaten UR'!$A$40:$C$50,2,FALSE))</f>
        <v>2x täglich</v>
      </c>
      <c r="Z113" s="84">
        <f>IF(U113=0,"0",VLOOKUP(U113,'Ausfüllen_Kalkulationsdaten UR'!$A$40:$C$50,3,FALSE))</f>
        <v>378.66</v>
      </c>
      <c r="AA113" s="24">
        <f>IF(U113=0,"0",VLOOKUP(K113,'Ausfüllen_Kalkulationsdaten UR'!$A$9:$E$33,5,FALSE))</f>
        <v>0</v>
      </c>
      <c r="AB113" s="71">
        <f>IF(K113="A1",'Ausfüllen_Kalkulationsdaten UR'!$E$10,IF(K113="C1",'Ausfüllen_Kalkulationsdaten UR'!$E$13,0))</f>
        <v>0</v>
      </c>
      <c r="AC113" s="28" t="e">
        <f>ROUND(AF113/'Ausfüllen_Kalkulationsdaten UR'!$E$5,2)</f>
        <v>#DIV/0!</v>
      </c>
      <c r="AD113" s="28" t="e">
        <f t="shared" si="9"/>
        <v>#DIV/0!</v>
      </c>
      <c r="AE113" s="29" t="e">
        <f t="shared" si="10"/>
        <v>#DIV/0!</v>
      </c>
      <c r="AF113" s="29" t="e">
        <f t="shared" si="11"/>
        <v>#DIV/0!</v>
      </c>
      <c r="AG113" s="25">
        <f>IF(K113="D2",'Ausfüllen_Kalkulationsdaten UR'!#REF!,'Ausfüllen_Kalkulationsdaten UR'!$D$36)</f>
        <v>0</v>
      </c>
      <c r="AH113" s="30" t="e">
        <f t="shared" si="12"/>
        <v>#DIV/0!</v>
      </c>
      <c r="AI113" s="30" t="e">
        <f t="shared" si="13"/>
        <v>#DIV/0!</v>
      </c>
      <c r="AJ113" s="30" t="e">
        <f>AH113/'Ausfüllen_Kalkulationsdaten UR'!$E$5</f>
        <v>#DIV/0!</v>
      </c>
    </row>
    <row r="114" spans="1:36" s="14" customFormat="1" x14ac:dyDescent="0.2">
      <c r="A114" s="22">
        <v>103</v>
      </c>
      <c r="B114" s="245" t="s">
        <v>312</v>
      </c>
      <c r="C114" s="245" t="s">
        <v>316</v>
      </c>
      <c r="D114" s="245" t="s">
        <v>481</v>
      </c>
      <c r="E114" s="246" t="s">
        <v>514</v>
      </c>
      <c r="F114" s="247" t="s">
        <v>145</v>
      </c>
      <c r="G114" s="253" t="s">
        <v>515</v>
      </c>
      <c r="H114" s="248" t="s">
        <v>287</v>
      </c>
      <c r="I114" s="249" t="s">
        <v>288</v>
      </c>
      <c r="J114" s="250" t="s">
        <v>316</v>
      </c>
      <c r="K114" s="248"/>
      <c r="L114" s="248" t="s">
        <v>311</v>
      </c>
      <c r="M114" s="251">
        <v>13</v>
      </c>
      <c r="N114" s="236"/>
      <c r="O114" s="236"/>
      <c r="P114" s="237"/>
      <c r="Q114" s="238"/>
      <c r="R114" s="238"/>
      <c r="S114" s="238"/>
      <c r="T114" s="239"/>
      <c r="U114" s="34">
        <f>IF(H114="Ja",VLOOKUP(K114,'Ausfüllen_Kalkulationsdaten UR'!$A$9:$D$33,4),0)</f>
        <v>0</v>
      </c>
      <c r="V114" s="34" t="str">
        <f t="shared" si="7"/>
        <v>/</v>
      </c>
      <c r="W114" s="23">
        <f>X114/'Ausfüllen_Kalkulationsdaten UR'!$E$5</f>
        <v>0</v>
      </c>
      <c r="X114" s="27">
        <f t="shared" si="8"/>
        <v>0</v>
      </c>
      <c r="Y114" s="26" t="str">
        <f>IF(U114=0,"keine Reinigung",VLOOKUP(U114,'Ausfüllen_Kalkulationsdaten UR'!$A$40:$C$50,2,FALSE))</f>
        <v>keine Reinigung</v>
      </c>
      <c r="Z114" s="84" t="str">
        <f>IF(U114=0,"0",VLOOKUP(U114,'Ausfüllen_Kalkulationsdaten UR'!$A$40:$C$50,3,FALSE))</f>
        <v>0</v>
      </c>
      <c r="AA114" s="24" t="str">
        <f>IF(U114=0,"0",VLOOKUP(K114,'Ausfüllen_Kalkulationsdaten UR'!$A$9:$E$33,5,FALSE))</f>
        <v>0</v>
      </c>
      <c r="AB114" s="71">
        <f>IF(K114="A1",'Ausfüllen_Kalkulationsdaten UR'!$E$10,IF(K114="C1",'Ausfüllen_Kalkulationsdaten UR'!$E$13,0))</f>
        <v>0</v>
      </c>
      <c r="AC114" s="28">
        <f>ROUND(AF114/'Ausfüllen_Kalkulationsdaten UR'!$E$5,2)</f>
        <v>0</v>
      </c>
      <c r="AD114" s="28">
        <f t="shared" si="9"/>
        <v>0</v>
      </c>
      <c r="AE114" s="29">
        <f t="shared" si="10"/>
        <v>0</v>
      </c>
      <c r="AF114" s="29">
        <f t="shared" si="11"/>
        <v>0</v>
      </c>
      <c r="AG114" s="25">
        <f>IF(K114="D2",'Ausfüllen_Kalkulationsdaten UR'!#REF!,'Ausfüllen_Kalkulationsdaten UR'!$D$36)</f>
        <v>0</v>
      </c>
      <c r="AH114" s="30">
        <f t="shared" si="12"/>
        <v>0</v>
      </c>
      <c r="AI114" s="30">
        <f t="shared" si="13"/>
        <v>0</v>
      </c>
      <c r="AJ114" s="30">
        <f>AH114/'Ausfüllen_Kalkulationsdaten UR'!$E$5</f>
        <v>0</v>
      </c>
    </row>
    <row r="115" spans="1:36" s="14" customFormat="1" ht="25.5" x14ac:dyDescent="0.2">
      <c r="A115" s="22">
        <v>104</v>
      </c>
      <c r="B115" s="245" t="s">
        <v>359</v>
      </c>
      <c r="C115" s="245" t="s">
        <v>316</v>
      </c>
      <c r="D115" s="245" t="s">
        <v>516</v>
      </c>
      <c r="E115" s="246" t="s">
        <v>517</v>
      </c>
      <c r="F115" s="247" t="s">
        <v>379</v>
      </c>
      <c r="G115" s="253" t="s">
        <v>518</v>
      </c>
      <c r="H115" s="248" t="s">
        <v>303</v>
      </c>
      <c r="I115" s="249" t="s">
        <v>288</v>
      </c>
      <c r="J115" s="250" t="s">
        <v>316</v>
      </c>
      <c r="K115" s="248" t="s">
        <v>66</v>
      </c>
      <c r="L115" s="248" t="s">
        <v>304</v>
      </c>
      <c r="M115" s="251">
        <f>86.34/5*3</f>
        <v>51.804000000000002</v>
      </c>
      <c r="N115" s="236"/>
      <c r="O115" s="236"/>
      <c r="P115" s="237"/>
      <c r="Q115" s="238"/>
      <c r="R115" s="238"/>
      <c r="S115" s="238"/>
      <c r="T115" s="239"/>
      <c r="U115" s="34">
        <f>IF(H115="Ja",VLOOKUP(K115,'Ausfüllen_Kalkulationsdaten UR'!$A$9:$D$33,4),0)</f>
        <v>2.5</v>
      </c>
      <c r="V115" s="34">
        <f t="shared" si="7"/>
        <v>2.5</v>
      </c>
      <c r="W115" s="23">
        <f>X115/'Ausfüllen_Kalkulationsdaten UR'!$E$5</f>
        <v>25.902000000000001</v>
      </c>
      <c r="X115" s="27">
        <f t="shared" si="8"/>
        <v>4904.0256600000002</v>
      </c>
      <c r="Y115" s="26" t="str">
        <f>IF(U115=0,"keine Reinigung",VLOOKUP(U115,'Ausfüllen_Kalkulationsdaten UR'!$A$40:$C$50,2,FALSE))</f>
        <v>VollR-/TeilR. täglich im Wechsel</v>
      </c>
      <c r="Z115" s="84">
        <f>IF(U115=0,"0",VLOOKUP(U115,'Ausfüllen_Kalkulationsdaten UR'!$A$40:$C$50,3,FALSE))</f>
        <v>94.665000000000006</v>
      </c>
      <c r="AA115" s="24">
        <f>IF(U115=0,"0",VLOOKUP(K115,'Ausfüllen_Kalkulationsdaten UR'!$A$9:$E$33,5,FALSE))</f>
        <v>0</v>
      </c>
      <c r="AB115" s="71">
        <f>IF(K115="A1",'Ausfüllen_Kalkulationsdaten UR'!$E$10,IF(K115="C1",'Ausfüllen_Kalkulationsdaten UR'!$E$13,0))</f>
        <v>0</v>
      </c>
      <c r="AC115" s="28" t="e">
        <f>ROUND(AF115/'Ausfüllen_Kalkulationsdaten UR'!$E$5,2)</f>
        <v>#DIV/0!</v>
      </c>
      <c r="AD115" s="28" t="e">
        <f t="shared" si="9"/>
        <v>#DIV/0!</v>
      </c>
      <c r="AE115" s="29" t="e">
        <f t="shared" si="10"/>
        <v>#DIV/0!</v>
      </c>
      <c r="AF115" s="29" t="e">
        <f t="shared" si="11"/>
        <v>#DIV/0!</v>
      </c>
      <c r="AG115" s="25">
        <f>IF(K115="D2",'Ausfüllen_Kalkulationsdaten UR'!#REF!,'Ausfüllen_Kalkulationsdaten UR'!$D$36)</f>
        <v>0</v>
      </c>
      <c r="AH115" s="30" t="e">
        <f t="shared" si="12"/>
        <v>#DIV/0!</v>
      </c>
      <c r="AI115" s="30" t="e">
        <f t="shared" si="13"/>
        <v>#DIV/0!</v>
      </c>
      <c r="AJ115" s="30" t="e">
        <f>AH115/'Ausfüllen_Kalkulationsdaten UR'!$E$5</f>
        <v>#DIV/0!</v>
      </c>
    </row>
    <row r="116" spans="1:36" s="14" customFormat="1" ht="25.5" x14ac:dyDescent="0.2">
      <c r="A116" s="22">
        <v>105</v>
      </c>
      <c r="B116" s="245" t="s">
        <v>359</v>
      </c>
      <c r="C116" s="245" t="s">
        <v>316</v>
      </c>
      <c r="D116" s="245" t="s">
        <v>516</v>
      </c>
      <c r="E116" s="246" t="s">
        <v>517</v>
      </c>
      <c r="F116" s="247" t="s">
        <v>379</v>
      </c>
      <c r="G116" s="253" t="s">
        <v>519</v>
      </c>
      <c r="H116" s="248" t="s">
        <v>303</v>
      </c>
      <c r="I116" s="249" t="s">
        <v>288</v>
      </c>
      <c r="J116" s="250" t="s">
        <v>316</v>
      </c>
      <c r="K116" s="248" t="s">
        <v>66</v>
      </c>
      <c r="L116" s="248" t="s">
        <v>304</v>
      </c>
      <c r="M116" s="251">
        <f>86.34/5*2</f>
        <v>34.536000000000001</v>
      </c>
      <c r="N116" s="236"/>
      <c r="O116" s="236"/>
      <c r="P116" s="237"/>
      <c r="Q116" s="238"/>
      <c r="R116" s="238"/>
      <c r="S116" s="238"/>
      <c r="T116" s="239"/>
      <c r="U116" s="34">
        <f>IF(H116="Ja",VLOOKUP(K116,'Ausfüllen_Kalkulationsdaten UR'!$A$9:$D$33,4),0)</f>
        <v>2.5</v>
      </c>
      <c r="V116" s="34">
        <f t="shared" si="7"/>
        <v>2.5</v>
      </c>
      <c r="W116" s="23">
        <f>X116/'Ausfüllen_Kalkulationsdaten UR'!$E$5</f>
        <v>17.268000000000001</v>
      </c>
      <c r="X116" s="27">
        <f t="shared" si="8"/>
        <v>3269.3504400000002</v>
      </c>
      <c r="Y116" s="26" t="str">
        <f>IF(U116=0,"keine Reinigung",VLOOKUP(U116,'Ausfüllen_Kalkulationsdaten UR'!$A$40:$C$50,2,FALSE))</f>
        <v>VollR-/TeilR. täglich im Wechsel</v>
      </c>
      <c r="Z116" s="84">
        <f>IF(U116=0,"0",VLOOKUP(U116,'Ausfüllen_Kalkulationsdaten UR'!$A$40:$C$50,3,FALSE))</f>
        <v>94.665000000000006</v>
      </c>
      <c r="AA116" s="24">
        <f>IF(U116=0,"0",VLOOKUP(K116,'Ausfüllen_Kalkulationsdaten UR'!$A$9:$E$33,5,FALSE))</f>
        <v>0</v>
      </c>
      <c r="AB116" s="71">
        <f>IF(K116="A1",'Ausfüllen_Kalkulationsdaten UR'!$E$10,IF(K116="C1",'Ausfüllen_Kalkulationsdaten UR'!$E$13,0))</f>
        <v>0</v>
      </c>
      <c r="AC116" s="28" t="e">
        <f>ROUND(AF116/'Ausfüllen_Kalkulationsdaten UR'!$E$5,2)</f>
        <v>#DIV/0!</v>
      </c>
      <c r="AD116" s="28" t="e">
        <f t="shared" si="9"/>
        <v>#DIV/0!</v>
      </c>
      <c r="AE116" s="29" t="e">
        <f t="shared" si="10"/>
        <v>#DIV/0!</v>
      </c>
      <c r="AF116" s="29" t="e">
        <f t="shared" si="11"/>
        <v>#DIV/0!</v>
      </c>
      <c r="AG116" s="25">
        <f>IF(K116="D2",'Ausfüllen_Kalkulationsdaten UR'!#REF!,'Ausfüllen_Kalkulationsdaten UR'!$D$36)</f>
        <v>0</v>
      </c>
      <c r="AH116" s="30" t="e">
        <f t="shared" si="12"/>
        <v>#DIV/0!</v>
      </c>
      <c r="AI116" s="30" t="e">
        <f t="shared" si="13"/>
        <v>#DIV/0!</v>
      </c>
      <c r="AJ116" s="30" t="e">
        <f>AH116/'Ausfüllen_Kalkulationsdaten UR'!$E$5</f>
        <v>#DIV/0!</v>
      </c>
    </row>
    <row r="117" spans="1:36" s="14" customFormat="1" x14ac:dyDescent="0.2">
      <c r="A117" s="22">
        <v>106</v>
      </c>
      <c r="B117" s="245" t="s">
        <v>359</v>
      </c>
      <c r="C117" s="245" t="s">
        <v>316</v>
      </c>
      <c r="D117" s="245" t="s">
        <v>516</v>
      </c>
      <c r="E117" s="246" t="s">
        <v>520</v>
      </c>
      <c r="F117" s="247" t="s">
        <v>377</v>
      </c>
      <c r="G117" s="248" t="s">
        <v>521</v>
      </c>
      <c r="H117" s="248" t="s">
        <v>303</v>
      </c>
      <c r="I117" s="249" t="s">
        <v>288</v>
      </c>
      <c r="J117" s="250" t="s">
        <v>316</v>
      </c>
      <c r="K117" s="248" t="s">
        <v>68</v>
      </c>
      <c r="L117" s="248" t="s">
        <v>311</v>
      </c>
      <c r="M117" s="251">
        <v>2.2999999999999998</v>
      </c>
      <c r="N117" s="236"/>
      <c r="O117" s="236"/>
      <c r="P117" s="237"/>
      <c r="Q117" s="238"/>
      <c r="R117" s="238"/>
      <c r="S117" s="238"/>
      <c r="T117" s="239"/>
      <c r="U117" s="34">
        <f>IF(H117="Ja",VLOOKUP(K117,'Ausfüllen_Kalkulationsdaten UR'!$A$9:$D$33,4),0)</f>
        <v>5</v>
      </c>
      <c r="V117" s="34" t="str">
        <f t="shared" si="7"/>
        <v>/</v>
      </c>
      <c r="W117" s="23">
        <f>X117/'Ausfüllen_Kalkulationsdaten UR'!$E$5</f>
        <v>2.2999999999999998</v>
      </c>
      <c r="X117" s="27">
        <f t="shared" si="8"/>
        <v>435.459</v>
      </c>
      <c r="Y117" s="26" t="str">
        <f>IF(U117=0,"keine Reinigung",VLOOKUP(U117,'Ausfüllen_Kalkulationsdaten UR'!$A$40:$C$50,2,FALSE))</f>
        <v xml:space="preserve">wtl. fünfmal </v>
      </c>
      <c r="Z117" s="84">
        <f>IF(U117=0,"0",VLOOKUP(U117,'Ausfüllen_Kalkulationsdaten UR'!$A$40:$C$50,3,FALSE))</f>
        <v>189.33</v>
      </c>
      <c r="AA117" s="24">
        <f>IF(U117=0,"0",VLOOKUP(K117,'Ausfüllen_Kalkulationsdaten UR'!$A$9:$E$33,5,FALSE))</f>
        <v>0</v>
      </c>
      <c r="AB117" s="71">
        <f>IF(K117="A1",'Ausfüllen_Kalkulationsdaten UR'!$E$10,IF(K117="C1",'Ausfüllen_Kalkulationsdaten UR'!$E$13,0))</f>
        <v>0</v>
      </c>
      <c r="AC117" s="28" t="e">
        <f>ROUND(AF117/'Ausfüllen_Kalkulationsdaten UR'!$E$5,2)</f>
        <v>#DIV/0!</v>
      </c>
      <c r="AD117" s="28" t="e">
        <f t="shared" si="9"/>
        <v>#DIV/0!</v>
      </c>
      <c r="AE117" s="29" t="e">
        <f t="shared" si="10"/>
        <v>#DIV/0!</v>
      </c>
      <c r="AF117" s="29" t="e">
        <f t="shared" si="11"/>
        <v>#DIV/0!</v>
      </c>
      <c r="AG117" s="25">
        <f>IF(K117="D2",'Ausfüllen_Kalkulationsdaten UR'!#REF!,'Ausfüllen_Kalkulationsdaten UR'!$D$36)</f>
        <v>0</v>
      </c>
      <c r="AH117" s="30" t="e">
        <f t="shared" si="12"/>
        <v>#DIV/0!</v>
      </c>
      <c r="AI117" s="30" t="e">
        <f t="shared" si="13"/>
        <v>#DIV/0!</v>
      </c>
      <c r="AJ117" s="30" t="e">
        <f>AH117/'Ausfüllen_Kalkulationsdaten UR'!$E$5</f>
        <v>#DIV/0!</v>
      </c>
    </row>
    <row r="118" spans="1:36" s="14" customFormat="1" x14ac:dyDescent="0.2">
      <c r="A118" s="22">
        <v>107</v>
      </c>
      <c r="B118" s="245" t="s">
        <v>359</v>
      </c>
      <c r="C118" s="245" t="s">
        <v>316</v>
      </c>
      <c r="D118" s="245" t="s">
        <v>516</v>
      </c>
      <c r="E118" s="246" t="s">
        <v>522</v>
      </c>
      <c r="F118" s="247" t="s">
        <v>145</v>
      </c>
      <c r="G118" s="248" t="s">
        <v>523</v>
      </c>
      <c r="H118" s="248" t="s">
        <v>303</v>
      </c>
      <c r="I118" s="249" t="s">
        <v>288</v>
      </c>
      <c r="J118" s="250" t="s">
        <v>316</v>
      </c>
      <c r="K118" s="248" t="s">
        <v>66</v>
      </c>
      <c r="L118" s="248" t="s">
        <v>311</v>
      </c>
      <c r="M118" s="251">
        <v>54.07</v>
      </c>
      <c r="N118" s="236"/>
      <c r="O118" s="236"/>
      <c r="P118" s="237"/>
      <c r="Q118" s="238"/>
      <c r="R118" s="238"/>
      <c r="S118" s="238"/>
      <c r="T118" s="239"/>
      <c r="U118" s="34">
        <f>IF(H118="Ja",VLOOKUP(K118,'Ausfüllen_Kalkulationsdaten UR'!$A$9:$D$33,4),0)</f>
        <v>2.5</v>
      </c>
      <c r="V118" s="34">
        <f t="shared" si="7"/>
        <v>2.5</v>
      </c>
      <c r="W118" s="23">
        <f>X118/'Ausfüllen_Kalkulationsdaten UR'!$E$5</f>
        <v>27.035000000000004</v>
      </c>
      <c r="X118" s="27">
        <f t="shared" si="8"/>
        <v>5118.5365500000007</v>
      </c>
      <c r="Y118" s="26" t="str">
        <f>IF(U118=0,"keine Reinigung",VLOOKUP(U118,'Ausfüllen_Kalkulationsdaten UR'!$A$40:$C$50,2,FALSE))</f>
        <v>VollR-/TeilR. täglich im Wechsel</v>
      </c>
      <c r="Z118" s="84">
        <f>IF(U118=0,"0",VLOOKUP(U118,'Ausfüllen_Kalkulationsdaten UR'!$A$40:$C$50,3,FALSE))</f>
        <v>94.665000000000006</v>
      </c>
      <c r="AA118" s="24">
        <f>IF(U118=0,"0",VLOOKUP(K118,'Ausfüllen_Kalkulationsdaten UR'!$A$9:$E$33,5,FALSE))</f>
        <v>0</v>
      </c>
      <c r="AB118" s="71">
        <f>IF(K118="A1",'Ausfüllen_Kalkulationsdaten UR'!$E$10,IF(K118="C1",'Ausfüllen_Kalkulationsdaten UR'!$E$13,0))</f>
        <v>0</v>
      </c>
      <c r="AC118" s="28" t="e">
        <f>ROUND(AF118/'Ausfüllen_Kalkulationsdaten UR'!$E$5,2)</f>
        <v>#DIV/0!</v>
      </c>
      <c r="AD118" s="28" t="e">
        <f t="shared" si="9"/>
        <v>#DIV/0!</v>
      </c>
      <c r="AE118" s="29" t="e">
        <f t="shared" si="10"/>
        <v>#DIV/0!</v>
      </c>
      <c r="AF118" s="29" t="e">
        <f t="shared" si="11"/>
        <v>#DIV/0!</v>
      </c>
      <c r="AG118" s="25">
        <f>IF(K118="D2",'Ausfüllen_Kalkulationsdaten UR'!#REF!,'Ausfüllen_Kalkulationsdaten UR'!$D$36)</f>
        <v>0</v>
      </c>
      <c r="AH118" s="30" t="e">
        <f t="shared" si="12"/>
        <v>#DIV/0!</v>
      </c>
      <c r="AI118" s="30" t="e">
        <f t="shared" si="13"/>
        <v>#DIV/0!</v>
      </c>
      <c r="AJ118" s="30" t="e">
        <f>AH118/'Ausfüllen_Kalkulationsdaten UR'!$E$5</f>
        <v>#DIV/0!</v>
      </c>
    </row>
    <row r="119" spans="1:36" s="14" customFormat="1" x14ac:dyDescent="0.2">
      <c r="A119" s="22">
        <v>108</v>
      </c>
      <c r="B119" s="245" t="s">
        <v>359</v>
      </c>
      <c r="C119" s="245" t="s">
        <v>316</v>
      </c>
      <c r="D119" s="245" t="s">
        <v>516</v>
      </c>
      <c r="E119" s="246" t="s">
        <v>524</v>
      </c>
      <c r="F119" s="247" t="s">
        <v>145</v>
      </c>
      <c r="G119" s="248" t="s">
        <v>525</v>
      </c>
      <c r="H119" s="248" t="s">
        <v>303</v>
      </c>
      <c r="I119" s="249" t="s">
        <v>288</v>
      </c>
      <c r="J119" s="250" t="s">
        <v>316</v>
      </c>
      <c r="K119" s="248" t="s">
        <v>6</v>
      </c>
      <c r="L119" s="248" t="s">
        <v>311</v>
      </c>
      <c r="M119" s="251">
        <v>18.690000000000001</v>
      </c>
      <c r="N119" s="236"/>
      <c r="O119" s="236"/>
      <c r="P119" s="237"/>
      <c r="Q119" s="238"/>
      <c r="R119" s="238"/>
      <c r="S119" s="238"/>
      <c r="T119" s="239"/>
      <c r="U119" s="34">
        <f>IF(H119="Ja",VLOOKUP(K119,'Ausfüllen_Kalkulationsdaten UR'!$A$9:$D$33,4),0)</f>
        <v>1</v>
      </c>
      <c r="V119" s="34" t="str">
        <f t="shared" si="7"/>
        <v>/</v>
      </c>
      <c r="W119" s="23">
        <f>X119/'Ausfüllen_Kalkulationsdaten UR'!$E$5</f>
        <v>3.7383948661067974</v>
      </c>
      <c r="X119" s="27">
        <f t="shared" si="8"/>
        <v>707.7903</v>
      </c>
      <c r="Y119" s="26" t="str">
        <f>IF(U119=0,"keine Reinigung",VLOOKUP(U119,'Ausfüllen_Kalkulationsdaten UR'!$A$40:$C$50,2,FALSE))</f>
        <v>wtl. einmal</v>
      </c>
      <c r="Z119" s="84">
        <f>IF(U119=0,"0",VLOOKUP(U119,'Ausfüllen_Kalkulationsdaten UR'!$A$40:$C$50,3,FALSE))</f>
        <v>37.869999999999997</v>
      </c>
      <c r="AA119" s="24">
        <f>IF(U119=0,"0",VLOOKUP(K119,'Ausfüllen_Kalkulationsdaten UR'!$A$9:$E$33,5,FALSE))</f>
        <v>0</v>
      </c>
      <c r="AB119" s="71">
        <f>IF(K119="A1",'Ausfüllen_Kalkulationsdaten UR'!$E$10,IF(K119="C1",'Ausfüllen_Kalkulationsdaten UR'!$E$13,0))</f>
        <v>0</v>
      </c>
      <c r="AC119" s="28" t="e">
        <f>ROUND(AF119/'Ausfüllen_Kalkulationsdaten UR'!$E$5,2)</f>
        <v>#DIV/0!</v>
      </c>
      <c r="AD119" s="28" t="e">
        <f t="shared" si="9"/>
        <v>#DIV/0!</v>
      </c>
      <c r="AE119" s="29" t="e">
        <f t="shared" si="10"/>
        <v>#DIV/0!</v>
      </c>
      <c r="AF119" s="29" t="e">
        <f t="shared" si="11"/>
        <v>#DIV/0!</v>
      </c>
      <c r="AG119" s="25">
        <f>IF(K119="D2",'Ausfüllen_Kalkulationsdaten UR'!#REF!,'Ausfüllen_Kalkulationsdaten UR'!$D$36)</f>
        <v>0</v>
      </c>
      <c r="AH119" s="30" t="e">
        <f t="shared" si="12"/>
        <v>#DIV/0!</v>
      </c>
      <c r="AI119" s="30" t="e">
        <f t="shared" si="13"/>
        <v>#DIV/0!</v>
      </c>
      <c r="AJ119" s="30" t="e">
        <f>AH119/'Ausfüllen_Kalkulationsdaten UR'!$E$5</f>
        <v>#DIV/0!</v>
      </c>
    </row>
    <row r="120" spans="1:36" s="14" customFormat="1" x14ac:dyDescent="0.2">
      <c r="A120" s="22">
        <v>109</v>
      </c>
      <c r="B120" s="245" t="s">
        <v>359</v>
      </c>
      <c r="C120" s="245" t="s">
        <v>316</v>
      </c>
      <c r="D120" s="245" t="s">
        <v>516</v>
      </c>
      <c r="E120" s="246" t="s">
        <v>526</v>
      </c>
      <c r="F120" s="247" t="s">
        <v>145</v>
      </c>
      <c r="G120" s="248" t="s">
        <v>527</v>
      </c>
      <c r="H120" s="248" t="s">
        <v>303</v>
      </c>
      <c r="I120" s="249" t="s">
        <v>288</v>
      </c>
      <c r="J120" s="250" t="s">
        <v>316</v>
      </c>
      <c r="K120" s="248" t="s">
        <v>14</v>
      </c>
      <c r="L120" s="248" t="s">
        <v>311</v>
      </c>
      <c r="M120" s="251">
        <v>15.85</v>
      </c>
      <c r="N120" s="236"/>
      <c r="O120" s="236"/>
      <c r="P120" s="237"/>
      <c r="Q120" s="238"/>
      <c r="R120" s="238"/>
      <c r="S120" s="238"/>
      <c r="T120" s="239"/>
      <c r="U120" s="34">
        <f>IF(H120="Ja",VLOOKUP(K120,'Ausfüllen_Kalkulationsdaten UR'!$A$9:$D$33,4),0)</f>
        <v>0.25</v>
      </c>
      <c r="V120" s="34" t="str">
        <f t="shared" si="7"/>
        <v>/</v>
      </c>
      <c r="W120" s="23">
        <f>X120/'Ausfüllen_Kalkulationsdaten UR'!$E$5</f>
        <v>0.92087888871282941</v>
      </c>
      <c r="X120" s="27">
        <f t="shared" si="8"/>
        <v>174.35</v>
      </c>
      <c r="Y120" s="26" t="str">
        <f>IF(U120=0,"keine Reinigung",VLOOKUP(U120,'Ausfüllen_Kalkulationsdaten UR'!$A$40:$C$50,2,FALSE))</f>
        <v>mtl. einmal</v>
      </c>
      <c r="Z120" s="84">
        <f>IF(U120=0,"0",VLOOKUP(U120,'Ausfüllen_Kalkulationsdaten UR'!$A$40:$C$50,3,FALSE))</f>
        <v>11</v>
      </c>
      <c r="AA120" s="24">
        <f>IF(U120=0,"0",VLOOKUP(K120,'Ausfüllen_Kalkulationsdaten UR'!$A$9:$E$33,5,FALSE))</f>
        <v>0</v>
      </c>
      <c r="AB120" s="71">
        <f>IF(K120="A1",'Ausfüllen_Kalkulationsdaten UR'!$E$10,IF(K120="C1",'Ausfüllen_Kalkulationsdaten UR'!$E$13,0))</f>
        <v>0</v>
      </c>
      <c r="AC120" s="28" t="e">
        <f>ROUND(AF120/'Ausfüllen_Kalkulationsdaten UR'!$E$5,2)</f>
        <v>#DIV/0!</v>
      </c>
      <c r="AD120" s="28" t="e">
        <f t="shared" si="9"/>
        <v>#DIV/0!</v>
      </c>
      <c r="AE120" s="29" t="e">
        <f t="shared" si="10"/>
        <v>#DIV/0!</v>
      </c>
      <c r="AF120" s="29" t="e">
        <f t="shared" si="11"/>
        <v>#DIV/0!</v>
      </c>
      <c r="AG120" s="25">
        <f>IF(K120="D2",'Ausfüllen_Kalkulationsdaten UR'!#REF!,'Ausfüllen_Kalkulationsdaten UR'!$D$36)</f>
        <v>0</v>
      </c>
      <c r="AH120" s="30" t="e">
        <f t="shared" si="12"/>
        <v>#DIV/0!</v>
      </c>
      <c r="AI120" s="30" t="e">
        <f t="shared" si="13"/>
        <v>#DIV/0!</v>
      </c>
      <c r="AJ120" s="30" t="e">
        <f>AH120/'Ausfüllen_Kalkulationsdaten UR'!$E$5</f>
        <v>#DIV/0!</v>
      </c>
    </row>
    <row r="121" spans="1:36" s="14" customFormat="1" x14ac:dyDescent="0.2">
      <c r="A121" s="22">
        <v>110</v>
      </c>
      <c r="B121" s="245" t="s">
        <v>359</v>
      </c>
      <c r="C121" s="245" t="s">
        <v>316</v>
      </c>
      <c r="D121" s="245" t="s">
        <v>516</v>
      </c>
      <c r="E121" s="246" t="s">
        <v>528</v>
      </c>
      <c r="F121" s="247" t="s">
        <v>145</v>
      </c>
      <c r="G121" s="248" t="s">
        <v>294</v>
      </c>
      <c r="H121" s="248" t="s">
        <v>303</v>
      </c>
      <c r="I121" s="249" t="s">
        <v>288</v>
      </c>
      <c r="J121" s="250" t="s">
        <v>316</v>
      </c>
      <c r="K121" s="248" t="s">
        <v>85</v>
      </c>
      <c r="L121" s="248" t="s">
        <v>529</v>
      </c>
      <c r="M121" s="251">
        <v>16.09</v>
      </c>
      <c r="N121" s="236"/>
      <c r="O121" s="236"/>
      <c r="P121" s="237"/>
      <c r="Q121" s="238"/>
      <c r="R121" s="238"/>
      <c r="S121" s="238"/>
      <c r="T121" s="239"/>
      <c r="U121" s="34">
        <f>IF(H121="Ja",VLOOKUP(K121,'Ausfüllen_Kalkulationsdaten UR'!$A$9:$D$33,4),0)</f>
        <v>0.04</v>
      </c>
      <c r="V121" s="34" t="str">
        <f t="shared" si="7"/>
        <v>/</v>
      </c>
      <c r="W121" s="23">
        <f>X121/'Ausfüllen_Kalkulationsdaten UR'!$E$5</f>
        <v>0.16996778112290709</v>
      </c>
      <c r="X121" s="27">
        <f t="shared" si="8"/>
        <v>32.18</v>
      </c>
      <c r="Y121" s="26" t="str">
        <f>IF(U121=0,"keine Reinigung",VLOOKUP(U121,'Ausfüllen_Kalkulationsdaten UR'!$A$40:$C$50,2,FALSE))</f>
        <v>jrl. zweimal</v>
      </c>
      <c r="Z121" s="84">
        <f>IF(U121=0,"0",VLOOKUP(U121,'Ausfüllen_Kalkulationsdaten UR'!$A$40:$C$50,3,FALSE))</f>
        <v>2</v>
      </c>
      <c r="AA121" s="24">
        <f>IF(U121=0,"0",VLOOKUP(K121,'Ausfüllen_Kalkulationsdaten UR'!$A$9:$E$33,5,FALSE))</f>
        <v>0</v>
      </c>
      <c r="AB121" s="71">
        <f>IF(K121="A1",'Ausfüllen_Kalkulationsdaten UR'!$E$10,IF(K121="C1",'Ausfüllen_Kalkulationsdaten UR'!$E$13,0))</f>
        <v>0</v>
      </c>
      <c r="AC121" s="28" t="e">
        <f>ROUND(AF121/'Ausfüllen_Kalkulationsdaten UR'!$E$5,2)</f>
        <v>#DIV/0!</v>
      </c>
      <c r="AD121" s="28" t="e">
        <f t="shared" si="9"/>
        <v>#DIV/0!</v>
      </c>
      <c r="AE121" s="29" t="e">
        <f t="shared" si="10"/>
        <v>#DIV/0!</v>
      </c>
      <c r="AF121" s="29" t="e">
        <f t="shared" si="11"/>
        <v>#DIV/0!</v>
      </c>
      <c r="AG121" s="25">
        <f>IF(K121="D2",'Ausfüllen_Kalkulationsdaten UR'!#REF!,'Ausfüllen_Kalkulationsdaten UR'!$D$36)</f>
        <v>0</v>
      </c>
      <c r="AH121" s="30" t="e">
        <f t="shared" si="12"/>
        <v>#DIV/0!</v>
      </c>
      <c r="AI121" s="30" t="e">
        <f t="shared" si="13"/>
        <v>#DIV/0!</v>
      </c>
      <c r="AJ121" s="30" t="e">
        <f>AH121/'Ausfüllen_Kalkulationsdaten UR'!$E$5</f>
        <v>#DIV/0!</v>
      </c>
    </row>
    <row r="122" spans="1:36" s="14" customFormat="1" x14ac:dyDescent="0.2">
      <c r="A122" s="22">
        <v>111</v>
      </c>
      <c r="B122" s="245" t="s">
        <v>359</v>
      </c>
      <c r="C122" s="245" t="s">
        <v>316</v>
      </c>
      <c r="D122" s="245" t="s">
        <v>516</v>
      </c>
      <c r="E122" s="246" t="s">
        <v>530</v>
      </c>
      <c r="F122" s="247" t="s">
        <v>145</v>
      </c>
      <c r="G122" s="248" t="s">
        <v>531</v>
      </c>
      <c r="H122" s="248" t="s">
        <v>303</v>
      </c>
      <c r="I122" s="249" t="s">
        <v>288</v>
      </c>
      <c r="J122" s="250" t="s">
        <v>316</v>
      </c>
      <c r="K122" s="248" t="s">
        <v>71</v>
      </c>
      <c r="L122" s="248" t="s">
        <v>336</v>
      </c>
      <c r="M122" s="251">
        <v>5.39</v>
      </c>
      <c r="N122" s="236"/>
      <c r="O122" s="236"/>
      <c r="P122" s="237"/>
      <c r="Q122" s="238"/>
      <c r="R122" s="238"/>
      <c r="S122" s="238"/>
      <c r="T122" s="239"/>
      <c r="U122" s="34">
        <f>IF(H122="Ja",VLOOKUP(K122,'Ausfüllen_Kalkulationsdaten UR'!$A$9:$D$33,4),0)</f>
        <v>5</v>
      </c>
      <c r="V122" s="34" t="str">
        <f t="shared" si="7"/>
        <v>/</v>
      </c>
      <c r="W122" s="23">
        <f>X122/'Ausfüllen_Kalkulationsdaten UR'!$E$5</f>
        <v>5.39</v>
      </c>
      <c r="X122" s="27">
        <f t="shared" si="8"/>
        <v>1020.4887</v>
      </c>
      <c r="Y122" s="26" t="str">
        <f>IF(U122=0,"keine Reinigung",VLOOKUP(U122,'Ausfüllen_Kalkulationsdaten UR'!$A$40:$C$50,2,FALSE))</f>
        <v xml:space="preserve">wtl. fünfmal </v>
      </c>
      <c r="Z122" s="84">
        <f>IF(U122=0,"0",VLOOKUP(U122,'Ausfüllen_Kalkulationsdaten UR'!$A$40:$C$50,3,FALSE))</f>
        <v>189.33</v>
      </c>
      <c r="AA122" s="24">
        <f>IF(U122=0,"0",VLOOKUP(K122,'Ausfüllen_Kalkulationsdaten UR'!$A$9:$E$33,5,FALSE))</f>
        <v>0</v>
      </c>
      <c r="AB122" s="71">
        <f>IF(K122="A1",'Ausfüllen_Kalkulationsdaten UR'!$E$10,IF(K122="C1",'Ausfüllen_Kalkulationsdaten UR'!$E$13,0))</f>
        <v>0</v>
      </c>
      <c r="AC122" s="28" t="e">
        <f>ROUND(AF122/'Ausfüllen_Kalkulationsdaten UR'!$E$5,2)</f>
        <v>#DIV/0!</v>
      </c>
      <c r="AD122" s="28" t="e">
        <f t="shared" si="9"/>
        <v>#DIV/0!</v>
      </c>
      <c r="AE122" s="29" t="e">
        <f t="shared" si="10"/>
        <v>#DIV/0!</v>
      </c>
      <c r="AF122" s="29" t="e">
        <f t="shared" si="11"/>
        <v>#DIV/0!</v>
      </c>
      <c r="AG122" s="25">
        <f>IF(K122="D2",'Ausfüllen_Kalkulationsdaten UR'!#REF!,'Ausfüllen_Kalkulationsdaten UR'!$D$36)</f>
        <v>0</v>
      </c>
      <c r="AH122" s="30" t="e">
        <f t="shared" si="12"/>
        <v>#DIV/0!</v>
      </c>
      <c r="AI122" s="30" t="e">
        <f t="shared" si="13"/>
        <v>#DIV/0!</v>
      </c>
      <c r="AJ122" s="30" t="e">
        <f>AH122/'Ausfüllen_Kalkulationsdaten UR'!$E$5</f>
        <v>#DIV/0!</v>
      </c>
    </row>
    <row r="123" spans="1:36" s="14" customFormat="1" x14ac:dyDescent="0.2">
      <c r="A123" s="22">
        <v>112</v>
      </c>
      <c r="B123" s="245" t="s">
        <v>359</v>
      </c>
      <c r="C123" s="245" t="s">
        <v>316</v>
      </c>
      <c r="D123" s="245" t="s">
        <v>516</v>
      </c>
      <c r="E123" s="246" t="s">
        <v>532</v>
      </c>
      <c r="F123" s="247" t="s">
        <v>145</v>
      </c>
      <c r="G123" s="248" t="s">
        <v>533</v>
      </c>
      <c r="H123" s="248" t="s">
        <v>303</v>
      </c>
      <c r="I123" s="249" t="s">
        <v>288</v>
      </c>
      <c r="J123" s="250" t="s">
        <v>316</v>
      </c>
      <c r="K123" s="248" t="s">
        <v>71</v>
      </c>
      <c r="L123" s="248" t="s">
        <v>336</v>
      </c>
      <c r="M123" s="251">
        <v>8.2799999999999994</v>
      </c>
      <c r="N123" s="236"/>
      <c r="O123" s="236"/>
      <c r="P123" s="237"/>
      <c r="Q123" s="238"/>
      <c r="R123" s="238"/>
      <c r="S123" s="238"/>
      <c r="T123" s="239"/>
      <c r="U123" s="34">
        <f>IF(H123="Ja",VLOOKUP(K123,'Ausfüllen_Kalkulationsdaten UR'!$A$9:$D$33,4),0)</f>
        <v>5</v>
      </c>
      <c r="V123" s="34" t="str">
        <f t="shared" si="7"/>
        <v>/</v>
      </c>
      <c r="W123" s="23">
        <f>X123/'Ausfüllen_Kalkulationsdaten UR'!$E$5</f>
        <v>8.2799999999999994</v>
      </c>
      <c r="X123" s="27">
        <f t="shared" si="8"/>
        <v>1567.6523999999999</v>
      </c>
      <c r="Y123" s="26" t="str">
        <f>IF(U123=0,"keine Reinigung",VLOOKUP(U123,'Ausfüllen_Kalkulationsdaten UR'!$A$40:$C$50,2,FALSE))</f>
        <v xml:space="preserve">wtl. fünfmal </v>
      </c>
      <c r="Z123" s="84">
        <f>IF(U123=0,"0",VLOOKUP(U123,'Ausfüllen_Kalkulationsdaten UR'!$A$40:$C$50,3,FALSE))</f>
        <v>189.33</v>
      </c>
      <c r="AA123" s="24">
        <f>IF(U123=0,"0",VLOOKUP(K123,'Ausfüllen_Kalkulationsdaten UR'!$A$9:$E$33,5,FALSE))</f>
        <v>0</v>
      </c>
      <c r="AB123" s="71">
        <f>IF(K123="A1",'Ausfüllen_Kalkulationsdaten UR'!$E$10,IF(K123="C1",'Ausfüllen_Kalkulationsdaten UR'!$E$13,0))</f>
        <v>0</v>
      </c>
      <c r="AC123" s="28" t="e">
        <f>ROUND(AF123/'Ausfüllen_Kalkulationsdaten UR'!$E$5,2)</f>
        <v>#DIV/0!</v>
      </c>
      <c r="AD123" s="28" t="e">
        <f t="shared" si="9"/>
        <v>#DIV/0!</v>
      </c>
      <c r="AE123" s="29" t="e">
        <f t="shared" si="10"/>
        <v>#DIV/0!</v>
      </c>
      <c r="AF123" s="29" t="e">
        <f t="shared" si="11"/>
        <v>#DIV/0!</v>
      </c>
      <c r="AG123" s="25">
        <f>IF(K123="D2",'Ausfüllen_Kalkulationsdaten UR'!#REF!,'Ausfüllen_Kalkulationsdaten UR'!$D$36)</f>
        <v>0</v>
      </c>
      <c r="AH123" s="30" t="e">
        <f t="shared" si="12"/>
        <v>#DIV/0!</v>
      </c>
      <c r="AI123" s="30" t="e">
        <f t="shared" si="13"/>
        <v>#DIV/0!</v>
      </c>
      <c r="AJ123" s="30" t="e">
        <f>AH123/'Ausfüllen_Kalkulationsdaten UR'!$E$5</f>
        <v>#DIV/0!</v>
      </c>
    </row>
    <row r="124" spans="1:36" s="14" customFormat="1" x14ac:dyDescent="0.2">
      <c r="A124" s="22">
        <v>113</v>
      </c>
      <c r="B124" s="245" t="s">
        <v>359</v>
      </c>
      <c r="C124" s="245" t="s">
        <v>316</v>
      </c>
      <c r="D124" s="245" t="s">
        <v>516</v>
      </c>
      <c r="E124" s="246" t="s">
        <v>534</v>
      </c>
      <c r="F124" s="247" t="s">
        <v>145</v>
      </c>
      <c r="G124" s="248" t="s">
        <v>535</v>
      </c>
      <c r="H124" s="248" t="s">
        <v>303</v>
      </c>
      <c r="I124" s="249" t="s">
        <v>288</v>
      </c>
      <c r="J124" s="250" t="s">
        <v>316</v>
      </c>
      <c r="K124" s="248" t="s">
        <v>71</v>
      </c>
      <c r="L124" s="248" t="s">
        <v>336</v>
      </c>
      <c r="M124" s="251">
        <v>6.51</v>
      </c>
      <c r="N124" s="236"/>
      <c r="O124" s="236"/>
      <c r="P124" s="237"/>
      <c r="Q124" s="238"/>
      <c r="R124" s="238"/>
      <c r="S124" s="238"/>
      <c r="T124" s="239"/>
      <c r="U124" s="34">
        <f>IF(H124="Ja",VLOOKUP(K124,'Ausfüllen_Kalkulationsdaten UR'!$A$9:$D$33,4),0)</f>
        <v>5</v>
      </c>
      <c r="V124" s="34" t="str">
        <f t="shared" si="7"/>
        <v>/</v>
      </c>
      <c r="W124" s="23">
        <f>X124/'Ausfüllen_Kalkulationsdaten UR'!$E$5</f>
        <v>6.5099999999999989</v>
      </c>
      <c r="X124" s="27">
        <f t="shared" si="8"/>
        <v>1232.5382999999999</v>
      </c>
      <c r="Y124" s="26" t="str">
        <f>IF(U124=0,"keine Reinigung",VLOOKUP(U124,'Ausfüllen_Kalkulationsdaten UR'!$A$40:$C$50,2,FALSE))</f>
        <v xml:space="preserve">wtl. fünfmal </v>
      </c>
      <c r="Z124" s="84">
        <f>IF(U124=0,"0",VLOOKUP(U124,'Ausfüllen_Kalkulationsdaten UR'!$A$40:$C$50,3,FALSE))</f>
        <v>189.33</v>
      </c>
      <c r="AA124" s="24">
        <f>IF(U124=0,"0",VLOOKUP(K124,'Ausfüllen_Kalkulationsdaten UR'!$A$9:$E$33,5,FALSE))</f>
        <v>0</v>
      </c>
      <c r="AB124" s="71">
        <f>IF(K124="A1",'Ausfüllen_Kalkulationsdaten UR'!$E$10,IF(K124="C1",'Ausfüllen_Kalkulationsdaten UR'!$E$13,0))</f>
        <v>0</v>
      </c>
      <c r="AC124" s="28" t="e">
        <f>ROUND(AF124/'Ausfüllen_Kalkulationsdaten UR'!$E$5,2)</f>
        <v>#DIV/0!</v>
      </c>
      <c r="AD124" s="28" t="e">
        <f t="shared" si="9"/>
        <v>#DIV/0!</v>
      </c>
      <c r="AE124" s="29" t="e">
        <f t="shared" si="10"/>
        <v>#DIV/0!</v>
      </c>
      <c r="AF124" s="29" t="e">
        <f t="shared" si="11"/>
        <v>#DIV/0!</v>
      </c>
      <c r="AG124" s="25">
        <f>IF(K124="D2",'Ausfüllen_Kalkulationsdaten UR'!#REF!,'Ausfüllen_Kalkulationsdaten UR'!$D$36)</f>
        <v>0</v>
      </c>
      <c r="AH124" s="30" t="e">
        <f t="shared" si="12"/>
        <v>#DIV/0!</v>
      </c>
      <c r="AI124" s="30" t="e">
        <f t="shared" si="13"/>
        <v>#DIV/0!</v>
      </c>
      <c r="AJ124" s="30" t="e">
        <f>AH124/'Ausfüllen_Kalkulationsdaten UR'!$E$5</f>
        <v>#DIV/0!</v>
      </c>
    </row>
    <row r="125" spans="1:36" s="14" customFormat="1" x14ac:dyDescent="0.2">
      <c r="A125" s="22">
        <v>114</v>
      </c>
      <c r="B125" s="245" t="s">
        <v>359</v>
      </c>
      <c r="C125" s="245" t="s">
        <v>316</v>
      </c>
      <c r="D125" s="245" t="s">
        <v>516</v>
      </c>
      <c r="E125" s="246" t="s">
        <v>536</v>
      </c>
      <c r="F125" s="247" t="s">
        <v>145</v>
      </c>
      <c r="G125" s="248" t="s">
        <v>537</v>
      </c>
      <c r="H125" s="248" t="s">
        <v>303</v>
      </c>
      <c r="I125" s="249" t="s">
        <v>288</v>
      </c>
      <c r="J125" s="250" t="s">
        <v>316</v>
      </c>
      <c r="K125" s="248" t="s">
        <v>71</v>
      </c>
      <c r="L125" s="248" t="s">
        <v>336</v>
      </c>
      <c r="M125" s="251">
        <v>10.48</v>
      </c>
      <c r="N125" s="236"/>
      <c r="O125" s="236"/>
      <c r="P125" s="237"/>
      <c r="Q125" s="238"/>
      <c r="R125" s="238"/>
      <c r="S125" s="238"/>
      <c r="T125" s="239"/>
      <c r="U125" s="34">
        <f>IF(H125="Ja",VLOOKUP(K125,'Ausfüllen_Kalkulationsdaten UR'!$A$9:$D$33,4),0)</f>
        <v>5</v>
      </c>
      <c r="V125" s="34" t="str">
        <f t="shared" si="7"/>
        <v>/</v>
      </c>
      <c r="W125" s="23">
        <f>X125/'Ausfüllen_Kalkulationsdaten UR'!$E$5</f>
        <v>10.48</v>
      </c>
      <c r="X125" s="27">
        <f t="shared" si="8"/>
        <v>1984.1784000000002</v>
      </c>
      <c r="Y125" s="26" t="str">
        <f>IF(U125=0,"keine Reinigung",VLOOKUP(U125,'Ausfüllen_Kalkulationsdaten UR'!$A$40:$C$50,2,FALSE))</f>
        <v xml:space="preserve">wtl. fünfmal </v>
      </c>
      <c r="Z125" s="84">
        <f>IF(U125=0,"0",VLOOKUP(U125,'Ausfüllen_Kalkulationsdaten UR'!$A$40:$C$50,3,FALSE))</f>
        <v>189.33</v>
      </c>
      <c r="AA125" s="24">
        <f>IF(U125=0,"0",VLOOKUP(K125,'Ausfüllen_Kalkulationsdaten UR'!$A$9:$E$33,5,FALSE))</f>
        <v>0</v>
      </c>
      <c r="AB125" s="71">
        <f>IF(K125="A1",'Ausfüllen_Kalkulationsdaten UR'!$E$10,IF(K125="C1",'Ausfüllen_Kalkulationsdaten UR'!$E$13,0))</f>
        <v>0</v>
      </c>
      <c r="AC125" s="28" t="e">
        <f>ROUND(AF125/'Ausfüllen_Kalkulationsdaten UR'!$E$5,2)</f>
        <v>#DIV/0!</v>
      </c>
      <c r="AD125" s="28" t="e">
        <f t="shared" si="9"/>
        <v>#DIV/0!</v>
      </c>
      <c r="AE125" s="29" t="e">
        <f t="shared" si="10"/>
        <v>#DIV/0!</v>
      </c>
      <c r="AF125" s="29" t="e">
        <f t="shared" si="11"/>
        <v>#DIV/0!</v>
      </c>
      <c r="AG125" s="25">
        <f>IF(K125="D2",'Ausfüllen_Kalkulationsdaten UR'!#REF!,'Ausfüllen_Kalkulationsdaten UR'!$D$36)</f>
        <v>0</v>
      </c>
      <c r="AH125" s="30" t="e">
        <f t="shared" si="12"/>
        <v>#DIV/0!</v>
      </c>
      <c r="AI125" s="30" t="e">
        <f t="shared" si="13"/>
        <v>#DIV/0!</v>
      </c>
      <c r="AJ125" s="30" t="e">
        <f>AH125/'Ausfüllen_Kalkulationsdaten UR'!$E$5</f>
        <v>#DIV/0!</v>
      </c>
    </row>
    <row r="126" spans="1:36" s="14" customFormat="1" x14ac:dyDescent="0.2">
      <c r="A126" s="22">
        <v>115</v>
      </c>
      <c r="B126" s="245" t="s">
        <v>359</v>
      </c>
      <c r="C126" s="245" t="s">
        <v>316</v>
      </c>
      <c r="D126" s="245" t="s">
        <v>516</v>
      </c>
      <c r="E126" s="246" t="s">
        <v>538</v>
      </c>
      <c r="F126" s="247" t="s">
        <v>145</v>
      </c>
      <c r="G126" s="248" t="s">
        <v>539</v>
      </c>
      <c r="H126" s="248" t="s">
        <v>303</v>
      </c>
      <c r="I126" s="249" t="s">
        <v>288</v>
      </c>
      <c r="J126" s="250" t="s">
        <v>316</v>
      </c>
      <c r="K126" s="248" t="s">
        <v>48</v>
      </c>
      <c r="L126" s="248" t="s">
        <v>311</v>
      </c>
      <c r="M126" s="251">
        <v>20.94</v>
      </c>
      <c r="N126" s="236"/>
      <c r="O126" s="236"/>
      <c r="P126" s="237"/>
      <c r="Q126" s="238"/>
      <c r="R126" s="238"/>
      <c r="S126" s="238"/>
      <c r="T126" s="239"/>
      <c r="U126" s="34">
        <f>IF(H126="Ja",VLOOKUP(K126,'Ausfüllen_Kalkulationsdaten UR'!$A$9:$D$33,4),0)</f>
        <v>2.5</v>
      </c>
      <c r="V126" s="34">
        <f t="shared" si="7"/>
        <v>2.5</v>
      </c>
      <c r="W126" s="23">
        <f>X126/'Ausfüllen_Kalkulationsdaten UR'!$E$5</f>
        <v>10.47</v>
      </c>
      <c r="X126" s="27">
        <f t="shared" si="8"/>
        <v>1982.2851000000003</v>
      </c>
      <c r="Y126" s="26" t="str">
        <f>IF(U126=0,"keine Reinigung",VLOOKUP(U126,'Ausfüllen_Kalkulationsdaten UR'!$A$40:$C$50,2,FALSE))</f>
        <v>VollR-/TeilR. täglich im Wechsel</v>
      </c>
      <c r="Z126" s="84">
        <f>IF(U126=0,"0",VLOOKUP(U126,'Ausfüllen_Kalkulationsdaten UR'!$A$40:$C$50,3,FALSE))</f>
        <v>94.665000000000006</v>
      </c>
      <c r="AA126" s="24">
        <f>IF(U126=0,"0",VLOOKUP(K126,'Ausfüllen_Kalkulationsdaten UR'!$A$9:$E$33,5,FALSE))</f>
        <v>0</v>
      </c>
      <c r="AB126" s="71">
        <f>IF(K126="A1",'Ausfüllen_Kalkulationsdaten UR'!$E$10,IF(K126="C1",'Ausfüllen_Kalkulationsdaten UR'!$E$13,0))</f>
        <v>0</v>
      </c>
      <c r="AC126" s="28" t="e">
        <f>ROUND(AF126/'Ausfüllen_Kalkulationsdaten UR'!$E$5,2)</f>
        <v>#DIV/0!</v>
      </c>
      <c r="AD126" s="28" t="e">
        <f t="shared" si="9"/>
        <v>#DIV/0!</v>
      </c>
      <c r="AE126" s="29" t="e">
        <f t="shared" si="10"/>
        <v>#DIV/0!</v>
      </c>
      <c r="AF126" s="29" t="e">
        <f t="shared" si="11"/>
        <v>#DIV/0!</v>
      </c>
      <c r="AG126" s="25">
        <f>IF(K126="D2",'Ausfüllen_Kalkulationsdaten UR'!#REF!,'Ausfüllen_Kalkulationsdaten UR'!$D$36)</f>
        <v>0</v>
      </c>
      <c r="AH126" s="30" t="e">
        <f t="shared" si="12"/>
        <v>#DIV/0!</v>
      </c>
      <c r="AI126" s="30" t="e">
        <f t="shared" si="13"/>
        <v>#DIV/0!</v>
      </c>
      <c r="AJ126" s="30" t="e">
        <f>AH126/'Ausfüllen_Kalkulationsdaten UR'!$E$5</f>
        <v>#DIV/0!</v>
      </c>
    </row>
    <row r="127" spans="1:36" s="14" customFormat="1" x14ac:dyDescent="0.2">
      <c r="A127" s="22">
        <v>116</v>
      </c>
      <c r="B127" s="245" t="s">
        <v>359</v>
      </c>
      <c r="C127" s="245" t="s">
        <v>316</v>
      </c>
      <c r="D127" s="245" t="s">
        <v>516</v>
      </c>
      <c r="E127" s="246" t="s">
        <v>540</v>
      </c>
      <c r="F127" s="247" t="s">
        <v>145</v>
      </c>
      <c r="G127" s="248" t="s">
        <v>541</v>
      </c>
      <c r="H127" s="248" t="s">
        <v>303</v>
      </c>
      <c r="I127" s="249" t="s">
        <v>288</v>
      </c>
      <c r="J127" s="250" t="s">
        <v>316</v>
      </c>
      <c r="K127" s="248" t="s">
        <v>85</v>
      </c>
      <c r="L127" s="248" t="s">
        <v>298</v>
      </c>
      <c r="M127" s="251">
        <v>2.87</v>
      </c>
      <c r="N127" s="236"/>
      <c r="O127" s="236"/>
      <c r="P127" s="237"/>
      <c r="Q127" s="238"/>
      <c r="R127" s="238"/>
      <c r="S127" s="238"/>
      <c r="T127" s="239"/>
      <c r="U127" s="34">
        <f>IF(H127="Ja",VLOOKUP(K127,'Ausfüllen_Kalkulationsdaten UR'!$A$9:$D$33,4),0)</f>
        <v>0.04</v>
      </c>
      <c r="V127" s="34" t="str">
        <f t="shared" si="7"/>
        <v>/</v>
      </c>
      <c r="W127" s="23">
        <f>X127/'Ausfüllen_Kalkulationsdaten UR'!$E$5</f>
        <v>3.0317435166112079E-2</v>
      </c>
      <c r="X127" s="27">
        <f t="shared" si="8"/>
        <v>5.74</v>
      </c>
      <c r="Y127" s="26" t="str">
        <f>IF(U127=0,"keine Reinigung",VLOOKUP(U127,'Ausfüllen_Kalkulationsdaten UR'!$A$40:$C$50,2,FALSE))</f>
        <v>jrl. zweimal</v>
      </c>
      <c r="Z127" s="84">
        <f>IF(U127=0,"0",VLOOKUP(U127,'Ausfüllen_Kalkulationsdaten UR'!$A$40:$C$50,3,FALSE))</f>
        <v>2</v>
      </c>
      <c r="AA127" s="24">
        <f>IF(U127=0,"0",VLOOKUP(K127,'Ausfüllen_Kalkulationsdaten UR'!$A$9:$E$33,5,FALSE))</f>
        <v>0</v>
      </c>
      <c r="AB127" s="71">
        <f>IF(K127="A1",'Ausfüllen_Kalkulationsdaten UR'!$E$10,IF(K127="C1",'Ausfüllen_Kalkulationsdaten UR'!$E$13,0))</f>
        <v>0</v>
      </c>
      <c r="AC127" s="28" t="e">
        <f>ROUND(AF127/'Ausfüllen_Kalkulationsdaten UR'!$E$5,2)</f>
        <v>#DIV/0!</v>
      </c>
      <c r="AD127" s="28" t="e">
        <f t="shared" si="9"/>
        <v>#DIV/0!</v>
      </c>
      <c r="AE127" s="29" t="e">
        <f t="shared" si="10"/>
        <v>#DIV/0!</v>
      </c>
      <c r="AF127" s="29" t="e">
        <f t="shared" si="11"/>
        <v>#DIV/0!</v>
      </c>
      <c r="AG127" s="25">
        <f>IF(K127="D2",'Ausfüllen_Kalkulationsdaten UR'!#REF!,'Ausfüllen_Kalkulationsdaten UR'!$D$36)</f>
        <v>0</v>
      </c>
      <c r="AH127" s="30" t="e">
        <f t="shared" si="12"/>
        <v>#DIV/0!</v>
      </c>
      <c r="AI127" s="30" t="e">
        <f t="shared" si="13"/>
        <v>#DIV/0!</v>
      </c>
      <c r="AJ127" s="30" t="e">
        <f>AH127/'Ausfüllen_Kalkulationsdaten UR'!$E$5</f>
        <v>#DIV/0!</v>
      </c>
    </row>
    <row r="128" spans="1:36" s="14" customFormat="1" x14ac:dyDescent="0.2">
      <c r="A128" s="22">
        <v>117</v>
      </c>
      <c r="B128" s="245" t="s">
        <v>359</v>
      </c>
      <c r="C128" s="245" t="s">
        <v>316</v>
      </c>
      <c r="D128" s="245" t="s">
        <v>516</v>
      </c>
      <c r="E128" s="246" t="s">
        <v>542</v>
      </c>
      <c r="F128" s="247" t="s">
        <v>145</v>
      </c>
      <c r="G128" s="248" t="s">
        <v>543</v>
      </c>
      <c r="H128" s="248" t="s">
        <v>303</v>
      </c>
      <c r="I128" s="249" t="s">
        <v>288</v>
      </c>
      <c r="J128" s="250" t="s">
        <v>316</v>
      </c>
      <c r="K128" s="248" t="s">
        <v>48</v>
      </c>
      <c r="L128" s="248" t="s">
        <v>311</v>
      </c>
      <c r="M128" s="251">
        <v>80.41</v>
      </c>
      <c r="N128" s="236"/>
      <c r="O128" s="236"/>
      <c r="P128" s="237"/>
      <c r="Q128" s="238"/>
      <c r="R128" s="238"/>
      <c r="S128" s="238"/>
      <c r="T128" s="239"/>
      <c r="U128" s="34">
        <f>IF(H128="Ja",VLOOKUP(K128,'Ausfüllen_Kalkulationsdaten UR'!$A$9:$D$33,4),0)</f>
        <v>2.5</v>
      </c>
      <c r="V128" s="34">
        <f t="shared" si="7"/>
        <v>2.5</v>
      </c>
      <c r="W128" s="23">
        <f>X128/'Ausfüllen_Kalkulationsdaten UR'!$E$5</f>
        <v>40.204999999999998</v>
      </c>
      <c r="X128" s="27">
        <f t="shared" si="8"/>
        <v>7612.0126500000006</v>
      </c>
      <c r="Y128" s="26" t="str">
        <f>IF(U128=0,"keine Reinigung",VLOOKUP(U128,'Ausfüllen_Kalkulationsdaten UR'!$A$40:$C$50,2,FALSE))</f>
        <v>VollR-/TeilR. täglich im Wechsel</v>
      </c>
      <c r="Z128" s="84">
        <f>IF(U128=0,"0",VLOOKUP(U128,'Ausfüllen_Kalkulationsdaten UR'!$A$40:$C$50,3,FALSE))</f>
        <v>94.665000000000006</v>
      </c>
      <c r="AA128" s="24">
        <f>IF(U128=0,"0",VLOOKUP(K128,'Ausfüllen_Kalkulationsdaten UR'!$A$9:$E$33,5,FALSE))</f>
        <v>0</v>
      </c>
      <c r="AB128" s="71">
        <f>IF(K128="A1",'Ausfüllen_Kalkulationsdaten UR'!$E$10,IF(K128="C1",'Ausfüllen_Kalkulationsdaten UR'!$E$13,0))</f>
        <v>0</v>
      </c>
      <c r="AC128" s="28" t="e">
        <f>ROUND(AF128/'Ausfüllen_Kalkulationsdaten UR'!$E$5,2)</f>
        <v>#DIV/0!</v>
      </c>
      <c r="AD128" s="28" t="e">
        <f t="shared" si="9"/>
        <v>#DIV/0!</v>
      </c>
      <c r="AE128" s="29" t="e">
        <f t="shared" si="10"/>
        <v>#DIV/0!</v>
      </c>
      <c r="AF128" s="29" t="e">
        <f t="shared" si="11"/>
        <v>#DIV/0!</v>
      </c>
      <c r="AG128" s="25">
        <f>IF(K128="D2",'Ausfüllen_Kalkulationsdaten UR'!#REF!,'Ausfüllen_Kalkulationsdaten UR'!$D$36)</f>
        <v>0</v>
      </c>
      <c r="AH128" s="30" t="e">
        <f t="shared" si="12"/>
        <v>#DIV/0!</v>
      </c>
      <c r="AI128" s="30" t="e">
        <f t="shared" si="13"/>
        <v>#DIV/0!</v>
      </c>
      <c r="AJ128" s="30" t="e">
        <f>AH128/'Ausfüllen_Kalkulationsdaten UR'!$E$5</f>
        <v>#DIV/0!</v>
      </c>
    </row>
    <row r="129" spans="1:36" s="14" customFormat="1" x14ac:dyDescent="0.2">
      <c r="A129" s="22">
        <v>118</v>
      </c>
      <c r="B129" s="245" t="s">
        <v>359</v>
      </c>
      <c r="C129" s="245" t="s">
        <v>316</v>
      </c>
      <c r="D129" s="245" t="s">
        <v>516</v>
      </c>
      <c r="E129" s="246" t="s">
        <v>544</v>
      </c>
      <c r="F129" s="247" t="s">
        <v>145</v>
      </c>
      <c r="G129" s="248" t="s">
        <v>545</v>
      </c>
      <c r="H129" s="248" t="s">
        <v>303</v>
      </c>
      <c r="I129" s="249" t="s">
        <v>288</v>
      </c>
      <c r="J129" s="250" t="s">
        <v>316</v>
      </c>
      <c r="K129" s="248" t="s">
        <v>77</v>
      </c>
      <c r="L129" s="248" t="s">
        <v>311</v>
      </c>
      <c r="M129" s="251">
        <v>10.4</v>
      </c>
      <c r="N129" s="236"/>
      <c r="O129" s="236"/>
      <c r="P129" s="237"/>
      <c r="Q129" s="238"/>
      <c r="R129" s="238"/>
      <c r="S129" s="238"/>
      <c r="T129" s="239"/>
      <c r="U129" s="34">
        <f>IF(H129="Ja",VLOOKUP(K129,'Ausfüllen_Kalkulationsdaten UR'!$A$9:$D$33,4),0)</f>
        <v>5</v>
      </c>
      <c r="V129" s="34" t="str">
        <f t="shared" si="7"/>
        <v>/</v>
      </c>
      <c r="W129" s="23">
        <f>X129/'Ausfüllen_Kalkulationsdaten UR'!$E$5</f>
        <v>10.4</v>
      </c>
      <c r="X129" s="27">
        <f t="shared" si="8"/>
        <v>1969.0320000000002</v>
      </c>
      <c r="Y129" s="26" t="str">
        <f>IF(U129=0,"keine Reinigung",VLOOKUP(U129,'Ausfüllen_Kalkulationsdaten UR'!$A$40:$C$50,2,FALSE))</f>
        <v xml:space="preserve">wtl. fünfmal </v>
      </c>
      <c r="Z129" s="84">
        <f>IF(U129=0,"0",VLOOKUP(U129,'Ausfüllen_Kalkulationsdaten UR'!$A$40:$C$50,3,FALSE))</f>
        <v>189.33</v>
      </c>
      <c r="AA129" s="24">
        <f>IF(U129=0,"0",VLOOKUP(K129,'Ausfüllen_Kalkulationsdaten UR'!$A$9:$E$33,5,FALSE))</f>
        <v>0</v>
      </c>
      <c r="AB129" s="71">
        <f>IF(K129="A1",'Ausfüllen_Kalkulationsdaten UR'!$E$10,IF(K129="C1",'Ausfüllen_Kalkulationsdaten UR'!$E$13,0))</f>
        <v>0</v>
      </c>
      <c r="AC129" s="28" t="e">
        <f>ROUND(AF129/'Ausfüllen_Kalkulationsdaten UR'!$E$5,2)</f>
        <v>#DIV/0!</v>
      </c>
      <c r="AD129" s="28" t="e">
        <f t="shared" si="9"/>
        <v>#DIV/0!</v>
      </c>
      <c r="AE129" s="29" t="e">
        <f t="shared" si="10"/>
        <v>#DIV/0!</v>
      </c>
      <c r="AF129" s="29" t="e">
        <f t="shared" si="11"/>
        <v>#DIV/0!</v>
      </c>
      <c r="AG129" s="25">
        <f>IF(K129="D2",'Ausfüllen_Kalkulationsdaten UR'!#REF!,'Ausfüllen_Kalkulationsdaten UR'!$D$36)</f>
        <v>0</v>
      </c>
      <c r="AH129" s="30" t="e">
        <f t="shared" si="12"/>
        <v>#DIV/0!</v>
      </c>
      <c r="AI129" s="30" t="e">
        <f t="shared" si="13"/>
        <v>#DIV/0!</v>
      </c>
      <c r="AJ129" s="30" t="e">
        <f>AH129/'Ausfüllen_Kalkulationsdaten UR'!$E$5</f>
        <v>#DIV/0!</v>
      </c>
    </row>
    <row r="130" spans="1:36" s="14" customFormat="1" x14ac:dyDescent="0.2">
      <c r="A130" s="22">
        <v>119</v>
      </c>
      <c r="B130" s="245" t="s">
        <v>359</v>
      </c>
      <c r="C130" s="245" t="s">
        <v>316</v>
      </c>
      <c r="D130" s="245" t="s">
        <v>516</v>
      </c>
      <c r="E130" s="246" t="s">
        <v>546</v>
      </c>
      <c r="F130" s="247" t="s">
        <v>145</v>
      </c>
      <c r="G130" s="248" t="s">
        <v>547</v>
      </c>
      <c r="H130" s="248" t="s">
        <v>303</v>
      </c>
      <c r="I130" s="249" t="s">
        <v>288</v>
      </c>
      <c r="J130" s="250" t="s">
        <v>316</v>
      </c>
      <c r="K130" s="248" t="s">
        <v>48</v>
      </c>
      <c r="L130" s="248" t="s">
        <v>311</v>
      </c>
      <c r="M130" s="251">
        <v>10.84</v>
      </c>
      <c r="N130" s="236"/>
      <c r="O130" s="236"/>
      <c r="P130" s="237"/>
      <c r="Q130" s="238"/>
      <c r="R130" s="238"/>
      <c r="S130" s="238"/>
      <c r="T130" s="239"/>
      <c r="U130" s="34">
        <f>IF(H130="Ja",VLOOKUP(K130,'Ausfüllen_Kalkulationsdaten UR'!$A$9:$D$33,4),0)</f>
        <v>2.5</v>
      </c>
      <c r="V130" s="34">
        <f t="shared" si="7"/>
        <v>2.5</v>
      </c>
      <c r="W130" s="23">
        <f>X130/'Ausfüllen_Kalkulationsdaten UR'!$E$5</f>
        <v>5.419999999999999</v>
      </c>
      <c r="X130" s="27">
        <f t="shared" si="8"/>
        <v>1026.1686</v>
      </c>
      <c r="Y130" s="26" t="str">
        <f>IF(U130=0,"keine Reinigung",VLOOKUP(U130,'Ausfüllen_Kalkulationsdaten UR'!$A$40:$C$50,2,FALSE))</f>
        <v>VollR-/TeilR. täglich im Wechsel</v>
      </c>
      <c r="Z130" s="84">
        <f>IF(U130=0,"0",VLOOKUP(U130,'Ausfüllen_Kalkulationsdaten UR'!$A$40:$C$50,3,FALSE))</f>
        <v>94.665000000000006</v>
      </c>
      <c r="AA130" s="24">
        <f>IF(U130=0,"0",VLOOKUP(K130,'Ausfüllen_Kalkulationsdaten UR'!$A$9:$E$33,5,FALSE))</f>
        <v>0</v>
      </c>
      <c r="AB130" s="71">
        <f>IF(K130="A1",'Ausfüllen_Kalkulationsdaten UR'!$E$10,IF(K130="C1",'Ausfüllen_Kalkulationsdaten UR'!$E$13,0))</f>
        <v>0</v>
      </c>
      <c r="AC130" s="28" t="e">
        <f>ROUND(AF130/'Ausfüllen_Kalkulationsdaten UR'!$E$5,2)</f>
        <v>#DIV/0!</v>
      </c>
      <c r="AD130" s="28" t="e">
        <f t="shared" si="9"/>
        <v>#DIV/0!</v>
      </c>
      <c r="AE130" s="29" t="e">
        <f t="shared" si="10"/>
        <v>#DIV/0!</v>
      </c>
      <c r="AF130" s="29" t="e">
        <f t="shared" si="11"/>
        <v>#DIV/0!</v>
      </c>
      <c r="AG130" s="25">
        <f>IF(K130="D2",'Ausfüllen_Kalkulationsdaten UR'!#REF!,'Ausfüllen_Kalkulationsdaten UR'!$D$36)</f>
        <v>0</v>
      </c>
      <c r="AH130" s="30" t="e">
        <f t="shared" si="12"/>
        <v>#DIV/0!</v>
      </c>
      <c r="AI130" s="30" t="e">
        <f t="shared" si="13"/>
        <v>#DIV/0!</v>
      </c>
      <c r="AJ130" s="30" t="e">
        <f>AH130/'Ausfüllen_Kalkulationsdaten UR'!$E$5</f>
        <v>#DIV/0!</v>
      </c>
    </row>
    <row r="131" spans="1:36" s="14" customFormat="1" x14ac:dyDescent="0.2">
      <c r="A131" s="22">
        <v>120</v>
      </c>
      <c r="B131" s="245" t="s">
        <v>359</v>
      </c>
      <c r="C131" s="245" t="s">
        <v>316</v>
      </c>
      <c r="D131" s="245" t="s">
        <v>516</v>
      </c>
      <c r="E131" s="246" t="s">
        <v>548</v>
      </c>
      <c r="F131" s="247" t="s">
        <v>145</v>
      </c>
      <c r="G131" s="248" t="s">
        <v>549</v>
      </c>
      <c r="H131" s="248" t="s">
        <v>303</v>
      </c>
      <c r="I131" s="249" t="s">
        <v>288</v>
      </c>
      <c r="J131" s="250" t="s">
        <v>316</v>
      </c>
      <c r="K131" s="248" t="s">
        <v>77</v>
      </c>
      <c r="L131" s="248" t="s">
        <v>311</v>
      </c>
      <c r="M131" s="251">
        <v>40.1</v>
      </c>
      <c r="N131" s="236"/>
      <c r="O131" s="236"/>
      <c r="P131" s="237"/>
      <c r="Q131" s="238"/>
      <c r="R131" s="238"/>
      <c r="S131" s="238"/>
      <c r="T131" s="239"/>
      <c r="U131" s="34">
        <f>IF(H131="Ja",VLOOKUP(K131,'Ausfüllen_Kalkulationsdaten UR'!$A$9:$D$33,4),0)</f>
        <v>5</v>
      </c>
      <c r="V131" s="34" t="str">
        <f t="shared" si="7"/>
        <v>/</v>
      </c>
      <c r="W131" s="23">
        <f>X131/'Ausfüllen_Kalkulationsdaten UR'!$E$5</f>
        <v>40.1</v>
      </c>
      <c r="X131" s="27">
        <f t="shared" si="8"/>
        <v>7592.1330000000007</v>
      </c>
      <c r="Y131" s="26" t="str">
        <f>IF(U131=0,"keine Reinigung",VLOOKUP(U131,'Ausfüllen_Kalkulationsdaten UR'!$A$40:$C$50,2,FALSE))</f>
        <v xml:space="preserve">wtl. fünfmal </v>
      </c>
      <c r="Z131" s="84">
        <f>IF(U131=0,"0",VLOOKUP(U131,'Ausfüllen_Kalkulationsdaten UR'!$A$40:$C$50,3,FALSE))</f>
        <v>189.33</v>
      </c>
      <c r="AA131" s="24">
        <f>IF(U131=0,"0",VLOOKUP(K131,'Ausfüllen_Kalkulationsdaten UR'!$A$9:$E$33,5,FALSE))</f>
        <v>0</v>
      </c>
      <c r="AB131" s="71">
        <f>IF(K131="A1",'Ausfüllen_Kalkulationsdaten UR'!$E$10,IF(K131="C1",'Ausfüllen_Kalkulationsdaten UR'!$E$13,0))</f>
        <v>0</v>
      </c>
      <c r="AC131" s="28" t="e">
        <f>ROUND(AF131/'Ausfüllen_Kalkulationsdaten UR'!$E$5,2)</f>
        <v>#DIV/0!</v>
      </c>
      <c r="AD131" s="28" t="e">
        <f t="shared" si="9"/>
        <v>#DIV/0!</v>
      </c>
      <c r="AE131" s="29" t="e">
        <f t="shared" si="10"/>
        <v>#DIV/0!</v>
      </c>
      <c r="AF131" s="29" t="e">
        <f t="shared" si="11"/>
        <v>#DIV/0!</v>
      </c>
      <c r="AG131" s="25">
        <f>IF(K131="D2",'Ausfüllen_Kalkulationsdaten UR'!#REF!,'Ausfüllen_Kalkulationsdaten UR'!$D$36)</f>
        <v>0</v>
      </c>
      <c r="AH131" s="30" t="e">
        <f t="shared" si="12"/>
        <v>#DIV/0!</v>
      </c>
      <c r="AI131" s="30" t="e">
        <f t="shared" si="13"/>
        <v>#DIV/0!</v>
      </c>
      <c r="AJ131" s="30" t="e">
        <f>AH131/'Ausfüllen_Kalkulationsdaten UR'!$E$5</f>
        <v>#DIV/0!</v>
      </c>
    </row>
    <row r="132" spans="1:36" s="14" customFormat="1" x14ac:dyDescent="0.2">
      <c r="A132" s="22">
        <v>121</v>
      </c>
      <c r="B132" s="245" t="s">
        <v>359</v>
      </c>
      <c r="C132" s="245" t="s">
        <v>316</v>
      </c>
      <c r="D132" s="245" t="s">
        <v>516</v>
      </c>
      <c r="E132" s="246" t="s">
        <v>550</v>
      </c>
      <c r="F132" s="247" t="s">
        <v>145</v>
      </c>
      <c r="G132" s="248" t="s">
        <v>551</v>
      </c>
      <c r="H132" s="248" t="s">
        <v>303</v>
      </c>
      <c r="I132" s="249" t="s">
        <v>288</v>
      </c>
      <c r="J132" s="250" t="s">
        <v>316</v>
      </c>
      <c r="K132" s="248" t="s">
        <v>66</v>
      </c>
      <c r="L132" s="248" t="s">
        <v>311</v>
      </c>
      <c r="M132" s="251">
        <v>14.11</v>
      </c>
      <c r="N132" s="236"/>
      <c r="O132" s="236"/>
      <c r="P132" s="237"/>
      <c r="Q132" s="238"/>
      <c r="R132" s="238"/>
      <c r="S132" s="238"/>
      <c r="T132" s="239"/>
      <c r="U132" s="34">
        <f>IF(H132="Ja",VLOOKUP(K132,'Ausfüllen_Kalkulationsdaten UR'!$A$9:$D$33,4),0)</f>
        <v>2.5</v>
      </c>
      <c r="V132" s="34">
        <f t="shared" si="7"/>
        <v>2.5</v>
      </c>
      <c r="W132" s="23">
        <f>X132/'Ausfüllen_Kalkulationsdaten UR'!$E$5</f>
        <v>7.0549999999999997</v>
      </c>
      <c r="X132" s="27">
        <f t="shared" si="8"/>
        <v>1335.72315</v>
      </c>
      <c r="Y132" s="26" t="str">
        <f>IF(U132=0,"keine Reinigung",VLOOKUP(U132,'Ausfüllen_Kalkulationsdaten UR'!$A$40:$C$50,2,FALSE))</f>
        <v>VollR-/TeilR. täglich im Wechsel</v>
      </c>
      <c r="Z132" s="84">
        <f>IF(U132=0,"0",VLOOKUP(U132,'Ausfüllen_Kalkulationsdaten UR'!$A$40:$C$50,3,FALSE))</f>
        <v>94.665000000000006</v>
      </c>
      <c r="AA132" s="24">
        <f>IF(U132=0,"0",VLOOKUP(K132,'Ausfüllen_Kalkulationsdaten UR'!$A$9:$E$33,5,FALSE))</f>
        <v>0</v>
      </c>
      <c r="AB132" s="71">
        <f>IF(K132="A1",'Ausfüllen_Kalkulationsdaten UR'!$E$10,IF(K132="C1",'Ausfüllen_Kalkulationsdaten UR'!$E$13,0))</f>
        <v>0</v>
      </c>
      <c r="AC132" s="28" t="e">
        <f>ROUND(AF132/'Ausfüllen_Kalkulationsdaten UR'!$E$5,2)</f>
        <v>#DIV/0!</v>
      </c>
      <c r="AD132" s="28" t="e">
        <f t="shared" si="9"/>
        <v>#DIV/0!</v>
      </c>
      <c r="AE132" s="29" t="e">
        <f t="shared" si="10"/>
        <v>#DIV/0!</v>
      </c>
      <c r="AF132" s="29" t="e">
        <f t="shared" si="11"/>
        <v>#DIV/0!</v>
      </c>
      <c r="AG132" s="25">
        <f>IF(K132="D2",'Ausfüllen_Kalkulationsdaten UR'!#REF!,'Ausfüllen_Kalkulationsdaten UR'!$D$36)</f>
        <v>0</v>
      </c>
      <c r="AH132" s="30" t="e">
        <f t="shared" si="12"/>
        <v>#DIV/0!</v>
      </c>
      <c r="AI132" s="30" t="e">
        <f t="shared" si="13"/>
        <v>#DIV/0!</v>
      </c>
      <c r="AJ132" s="30" t="e">
        <f>AH132/'Ausfüllen_Kalkulationsdaten UR'!$E$5</f>
        <v>#DIV/0!</v>
      </c>
    </row>
    <row r="133" spans="1:36" s="14" customFormat="1" x14ac:dyDescent="0.2">
      <c r="A133" s="22">
        <v>122</v>
      </c>
      <c r="B133" s="245" t="s">
        <v>359</v>
      </c>
      <c r="C133" s="245" t="s">
        <v>316</v>
      </c>
      <c r="D133" s="245" t="s">
        <v>516</v>
      </c>
      <c r="E133" s="246" t="s">
        <v>552</v>
      </c>
      <c r="F133" s="247" t="s">
        <v>145</v>
      </c>
      <c r="G133" s="248" t="s">
        <v>553</v>
      </c>
      <c r="H133" s="248" t="s">
        <v>287</v>
      </c>
      <c r="I133" s="249" t="s">
        <v>288</v>
      </c>
      <c r="J133" s="250" t="s">
        <v>316</v>
      </c>
      <c r="K133" s="248"/>
      <c r="L133" s="248" t="s">
        <v>298</v>
      </c>
      <c r="M133" s="251">
        <v>66.11</v>
      </c>
      <c r="N133" s="236"/>
      <c r="O133" s="236"/>
      <c r="P133" s="237"/>
      <c r="Q133" s="238"/>
      <c r="R133" s="238"/>
      <c r="S133" s="238"/>
      <c r="T133" s="239"/>
      <c r="U133" s="34">
        <f>IF(H133="Ja",VLOOKUP(K133,'Ausfüllen_Kalkulationsdaten UR'!$A$9:$D$33,4),0)</f>
        <v>0</v>
      </c>
      <c r="V133" s="34" t="str">
        <f t="shared" si="7"/>
        <v>/</v>
      </c>
      <c r="W133" s="23">
        <f>X133/'Ausfüllen_Kalkulationsdaten UR'!$E$5</f>
        <v>0</v>
      </c>
      <c r="X133" s="27">
        <f t="shared" si="8"/>
        <v>0</v>
      </c>
      <c r="Y133" s="26" t="str">
        <f>IF(U133=0,"keine Reinigung",VLOOKUP(U133,'Ausfüllen_Kalkulationsdaten UR'!$A$40:$C$50,2,FALSE))</f>
        <v>keine Reinigung</v>
      </c>
      <c r="Z133" s="84" t="str">
        <f>IF(U133=0,"0",VLOOKUP(U133,'Ausfüllen_Kalkulationsdaten UR'!$A$40:$C$50,3,FALSE))</f>
        <v>0</v>
      </c>
      <c r="AA133" s="24" t="str">
        <f>IF(U133=0,"0",VLOOKUP(K133,'Ausfüllen_Kalkulationsdaten UR'!$A$9:$E$33,5,FALSE))</f>
        <v>0</v>
      </c>
      <c r="AB133" s="71">
        <f>IF(K133="A1",'Ausfüllen_Kalkulationsdaten UR'!$E$10,IF(K133="C1",'Ausfüllen_Kalkulationsdaten UR'!$E$13,0))</f>
        <v>0</v>
      </c>
      <c r="AC133" s="28">
        <f>ROUND(AF133/'Ausfüllen_Kalkulationsdaten UR'!$E$5,2)</f>
        <v>0</v>
      </c>
      <c r="AD133" s="28">
        <f t="shared" si="9"/>
        <v>0</v>
      </c>
      <c r="AE133" s="29">
        <f t="shared" si="10"/>
        <v>0</v>
      </c>
      <c r="AF133" s="29">
        <f t="shared" si="11"/>
        <v>0</v>
      </c>
      <c r="AG133" s="25">
        <f>IF(K133="D2",'Ausfüllen_Kalkulationsdaten UR'!#REF!,'Ausfüllen_Kalkulationsdaten UR'!$D$36)</f>
        <v>0</v>
      </c>
      <c r="AH133" s="30">
        <f t="shared" si="12"/>
        <v>0</v>
      </c>
      <c r="AI133" s="30">
        <f t="shared" si="13"/>
        <v>0</v>
      </c>
      <c r="AJ133" s="30">
        <f>AH133/'Ausfüllen_Kalkulationsdaten UR'!$E$5</f>
        <v>0</v>
      </c>
    </row>
    <row r="134" spans="1:36" s="14" customFormat="1" x14ac:dyDescent="0.2">
      <c r="A134" s="22">
        <v>123</v>
      </c>
      <c r="B134" s="245" t="s">
        <v>359</v>
      </c>
      <c r="C134" s="245" t="s">
        <v>316</v>
      </c>
      <c r="D134" s="245" t="s">
        <v>516</v>
      </c>
      <c r="E134" s="246" t="s">
        <v>554</v>
      </c>
      <c r="F134" s="247" t="s">
        <v>145</v>
      </c>
      <c r="G134" s="248" t="s">
        <v>555</v>
      </c>
      <c r="H134" s="248" t="s">
        <v>303</v>
      </c>
      <c r="I134" s="249" t="s">
        <v>288</v>
      </c>
      <c r="J134" s="250" t="s">
        <v>316</v>
      </c>
      <c r="K134" s="248" t="s">
        <v>48</v>
      </c>
      <c r="L134" s="248" t="s">
        <v>311</v>
      </c>
      <c r="M134" s="251">
        <v>15.49</v>
      </c>
      <c r="N134" s="236"/>
      <c r="O134" s="236"/>
      <c r="P134" s="237"/>
      <c r="Q134" s="238"/>
      <c r="R134" s="238"/>
      <c r="S134" s="238"/>
      <c r="T134" s="239"/>
      <c r="U134" s="34">
        <f>IF(H134="Ja",VLOOKUP(K134,'Ausfüllen_Kalkulationsdaten UR'!$A$9:$D$33,4),0)</f>
        <v>2.5</v>
      </c>
      <c r="V134" s="34">
        <f t="shared" si="7"/>
        <v>2.5</v>
      </c>
      <c r="W134" s="23">
        <f>X134/'Ausfüllen_Kalkulationsdaten UR'!$E$5</f>
        <v>7.7449999999999992</v>
      </c>
      <c r="X134" s="27">
        <f t="shared" si="8"/>
        <v>1466.36085</v>
      </c>
      <c r="Y134" s="26" t="str">
        <f>IF(U134=0,"keine Reinigung",VLOOKUP(U134,'Ausfüllen_Kalkulationsdaten UR'!$A$40:$C$50,2,FALSE))</f>
        <v>VollR-/TeilR. täglich im Wechsel</v>
      </c>
      <c r="Z134" s="84">
        <f>IF(U134=0,"0",VLOOKUP(U134,'Ausfüllen_Kalkulationsdaten UR'!$A$40:$C$50,3,FALSE))</f>
        <v>94.665000000000006</v>
      </c>
      <c r="AA134" s="24">
        <f>IF(U134=0,"0",VLOOKUP(K134,'Ausfüllen_Kalkulationsdaten UR'!$A$9:$E$33,5,FALSE))</f>
        <v>0</v>
      </c>
      <c r="AB134" s="71">
        <f>IF(K134="A1",'Ausfüllen_Kalkulationsdaten UR'!$E$10,IF(K134="C1",'Ausfüllen_Kalkulationsdaten UR'!$E$13,0))</f>
        <v>0</v>
      </c>
      <c r="AC134" s="28" t="e">
        <f>ROUND(AF134/'Ausfüllen_Kalkulationsdaten UR'!$E$5,2)</f>
        <v>#DIV/0!</v>
      </c>
      <c r="AD134" s="28" t="e">
        <f t="shared" si="9"/>
        <v>#DIV/0!</v>
      </c>
      <c r="AE134" s="29" t="e">
        <f t="shared" si="10"/>
        <v>#DIV/0!</v>
      </c>
      <c r="AF134" s="29" t="e">
        <f t="shared" si="11"/>
        <v>#DIV/0!</v>
      </c>
      <c r="AG134" s="25">
        <f>IF(K134="D2",'Ausfüllen_Kalkulationsdaten UR'!#REF!,'Ausfüllen_Kalkulationsdaten UR'!$D$36)</f>
        <v>0</v>
      </c>
      <c r="AH134" s="30" t="e">
        <f t="shared" si="12"/>
        <v>#DIV/0!</v>
      </c>
      <c r="AI134" s="30" t="e">
        <f t="shared" si="13"/>
        <v>#DIV/0!</v>
      </c>
      <c r="AJ134" s="30" t="e">
        <f>AH134/'Ausfüllen_Kalkulationsdaten UR'!$E$5</f>
        <v>#DIV/0!</v>
      </c>
    </row>
    <row r="135" spans="1:36" s="14" customFormat="1" x14ac:dyDescent="0.2">
      <c r="A135" s="22">
        <v>124</v>
      </c>
      <c r="B135" s="245" t="s">
        <v>359</v>
      </c>
      <c r="C135" s="245" t="s">
        <v>316</v>
      </c>
      <c r="D135" s="245" t="s">
        <v>516</v>
      </c>
      <c r="E135" s="246" t="s">
        <v>556</v>
      </c>
      <c r="F135" s="247" t="s">
        <v>145</v>
      </c>
      <c r="G135" s="248" t="s">
        <v>557</v>
      </c>
      <c r="H135" s="248" t="s">
        <v>303</v>
      </c>
      <c r="I135" s="249" t="s">
        <v>288</v>
      </c>
      <c r="J135" s="250" t="s">
        <v>316</v>
      </c>
      <c r="K135" s="248" t="s">
        <v>66</v>
      </c>
      <c r="L135" s="248" t="s">
        <v>311</v>
      </c>
      <c r="M135" s="251">
        <v>91.63</v>
      </c>
      <c r="N135" s="236"/>
      <c r="O135" s="236"/>
      <c r="P135" s="237"/>
      <c r="Q135" s="238"/>
      <c r="R135" s="238"/>
      <c r="S135" s="238"/>
      <c r="T135" s="239"/>
      <c r="U135" s="34">
        <f>IF(H135="Ja",VLOOKUP(K135,'Ausfüllen_Kalkulationsdaten UR'!$A$9:$D$33,4),0)</f>
        <v>2.5</v>
      </c>
      <c r="V135" s="34">
        <f t="shared" si="7"/>
        <v>2.5</v>
      </c>
      <c r="W135" s="23">
        <f>X135/'Ausfüllen_Kalkulationsdaten UR'!$E$5</f>
        <v>45.814999999999998</v>
      </c>
      <c r="X135" s="27">
        <f t="shared" si="8"/>
        <v>8674.1539499999999</v>
      </c>
      <c r="Y135" s="26" t="str">
        <f>IF(U135=0,"keine Reinigung",VLOOKUP(U135,'Ausfüllen_Kalkulationsdaten UR'!$A$40:$C$50,2,FALSE))</f>
        <v>VollR-/TeilR. täglich im Wechsel</v>
      </c>
      <c r="Z135" s="84">
        <f>IF(U135=0,"0",VLOOKUP(U135,'Ausfüllen_Kalkulationsdaten UR'!$A$40:$C$50,3,FALSE))</f>
        <v>94.665000000000006</v>
      </c>
      <c r="AA135" s="24">
        <f>IF(U135=0,"0",VLOOKUP(K135,'Ausfüllen_Kalkulationsdaten UR'!$A$9:$E$33,5,FALSE))</f>
        <v>0</v>
      </c>
      <c r="AB135" s="71">
        <f>IF(K135="A1",'Ausfüllen_Kalkulationsdaten UR'!$E$10,IF(K135="C1",'Ausfüllen_Kalkulationsdaten UR'!$E$13,0))</f>
        <v>0</v>
      </c>
      <c r="AC135" s="28" t="e">
        <f>ROUND(AF135/'Ausfüllen_Kalkulationsdaten UR'!$E$5,2)</f>
        <v>#DIV/0!</v>
      </c>
      <c r="AD135" s="28" t="e">
        <f t="shared" si="9"/>
        <v>#DIV/0!</v>
      </c>
      <c r="AE135" s="29" t="e">
        <f t="shared" si="10"/>
        <v>#DIV/0!</v>
      </c>
      <c r="AF135" s="29" t="e">
        <f t="shared" si="11"/>
        <v>#DIV/0!</v>
      </c>
      <c r="AG135" s="25">
        <f>IF(K135="D2",'Ausfüllen_Kalkulationsdaten UR'!#REF!,'Ausfüllen_Kalkulationsdaten UR'!$D$36)</f>
        <v>0</v>
      </c>
      <c r="AH135" s="30" t="e">
        <f t="shared" si="12"/>
        <v>#DIV/0!</v>
      </c>
      <c r="AI135" s="30" t="e">
        <f t="shared" si="13"/>
        <v>#DIV/0!</v>
      </c>
      <c r="AJ135" s="30" t="e">
        <f>AH135/'Ausfüllen_Kalkulationsdaten UR'!$E$5</f>
        <v>#DIV/0!</v>
      </c>
    </row>
    <row r="136" spans="1:36" s="14" customFormat="1" x14ac:dyDescent="0.2">
      <c r="A136" s="22">
        <v>125</v>
      </c>
      <c r="B136" s="245" t="s">
        <v>359</v>
      </c>
      <c r="C136" s="245" t="s">
        <v>316</v>
      </c>
      <c r="D136" s="245" t="s">
        <v>516</v>
      </c>
      <c r="E136" s="246" t="s">
        <v>556</v>
      </c>
      <c r="F136" s="247" t="s">
        <v>145</v>
      </c>
      <c r="G136" s="248" t="s">
        <v>558</v>
      </c>
      <c r="H136" s="248" t="s">
        <v>303</v>
      </c>
      <c r="I136" s="249" t="s">
        <v>288</v>
      </c>
      <c r="J136" s="250" t="s">
        <v>316</v>
      </c>
      <c r="K136" s="248" t="s">
        <v>77</v>
      </c>
      <c r="L136" s="248" t="s">
        <v>145</v>
      </c>
      <c r="M136" s="251">
        <v>1.5</v>
      </c>
      <c r="N136" s="236"/>
      <c r="O136" s="236"/>
      <c r="P136" s="237"/>
      <c r="Q136" s="238"/>
      <c r="R136" s="238"/>
      <c r="S136" s="238"/>
      <c r="T136" s="239"/>
      <c r="U136" s="34">
        <f>IF(H136="Ja",VLOOKUP(K136,'Ausfüllen_Kalkulationsdaten UR'!$A$9:$D$33,4),0)</f>
        <v>5</v>
      </c>
      <c r="V136" s="34" t="str">
        <f t="shared" si="7"/>
        <v>/</v>
      </c>
      <c r="W136" s="23">
        <f>X136/'Ausfüllen_Kalkulationsdaten UR'!$E$5</f>
        <v>1.5</v>
      </c>
      <c r="X136" s="27">
        <f t="shared" si="8"/>
        <v>283.995</v>
      </c>
      <c r="Y136" s="26" t="str">
        <f>IF(U136=0,"keine Reinigung",VLOOKUP(U136,'Ausfüllen_Kalkulationsdaten UR'!$A$40:$C$50,2,FALSE))</f>
        <v xml:space="preserve">wtl. fünfmal </v>
      </c>
      <c r="Z136" s="84">
        <f>IF(U136=0,"0",VLOOKUP(U136,'Ausfüllen_Kalkulationsdaten UR'!$A$40:$C$50,3,FALSE))</f>
        <v>189.33</v>
      </c>
      <c r="AA136" s="24">
        <f>IF(U136=0,"0",VLOOKUP(K136,'Ausfüllen_Kalkulationsdaten UR'!$A$9:$E$33,5,FALSE))</f>
        <v>0</v>
      </c>
      <c r="AB136" s="71">
        <f>IF(K136="A1",'Ausfüllen_Kalkulationsdaten UR'!$E$10,IF(K136="C1",'Ausfüllen_Kalkulationsdaten UR'!$E$13,0))</f>
        <v>0</v>
      </c>
      <c r="AC136" s="28" t="e">
        <f>ROUND(AF136/'Ausfüllen_Kalkulationsdaten UR'!$E$5,2)</f>
        <v>#DIV/0!</v>
      </c>
      <c r="AD136" s="28" t="e">
        <f t="shared" si="9"/>
        <v>#DIV/0!</v>
      </c>
      <c r="AE136" s="29" t="e">
        <f t="shared" si="10"/>
        <v>#DIV/0!</v>
      </c>
      <c r="AF136" s="29" t="e">
        <f t="shared" si="11"/>
        <v>#DIV/0!</v>
      </c>
      <c r="AG136" s="25">
        <f>IF(K136="D2",'Ausfüllen_Kalkulationsdaten UR'!#REF!,'Ausfüllen_Kalkulationsdaten UR'!$D$36)</f>
        <v>0</v>
      </c>
      <c r="AH136" s="30" t="e">
        <f t="shared" si="12"/>
        <v>#DIV/0!</v>
      </c>
      <c r="AI136" s="30" t="e">
        <f t="shared" si="13"/>
        <v>#DIV/0!</v>
      </c>
      <c r="AJ136" s="30" t="e">
        <f>AH136/'Ausfüllen_Kalkulationsdaten UR'!$E$5</f>
        <v>#DIV/0!</v>
      </c>
    </row>
    <row r="137" spans="1:36" s="14" customFormat="1" x14ac:dyDescent="0.2">
      <c r="A137" s="22">
        <v>126</v>
      </c>
      <c r="B137" s="245" t="s">
        <v>359</v>
      </c>
      <c r="C137" s="245" t="s">
        <v>316</v>
      </c>
      <c r="D137" s="245" t="s">
        <v>516</v>
      </c>
      <c r="E137" s="246" t="s">
        <v>559</v>
      </c>
      <c r="F137" s="247" t="s">
        <v>145</v>
      </c>
      <c r="G137" s="248" t="s">
        <v>560</v>
      </c>
      <c r="H137" s="248" t="s">
        <v>303</v>
      </c>
      <c r="I137" s="249" t="s">
        <v>288</v>
      </c>
      <c r="J137" s="250" t="s">
        <v>316</v>
      </c>
      <c r="K137" s="248" t="s">
        <v>48</v>
      </c>
      <c r="L137" s="248" t="s">
        <v>311</v>
      </c>
      <c r="M137" s="251">
        <v>25.42</v>
      </c>
      <c r="N137" s="236"/>
      <c r="O137" s="236"/>
      <c r="P137" s="237"/>
      <c r="Q137" s="238"/>
      <c r="R137" s="238"/>
      <c r="S137" s="238"/>
      <c r="T137" s="239"/>
      <c r="U137" s="34">
        <f>IF(H137="Ja",VLOOKUP(K137,'Ausfüllen_Kalkulationsdaten UR'!$A$9:$D$33,4),0)</f>
        <v>2.5</v>
      </c>
      <c r="V137" s="34">
        <f t="shared" si="7"/>
        <v>2.5</v>
      </c>
      <c r="W137" s="23">
        <f>X137/'Ausfüllen_Kalkulationsdaten UR'!$E$5</f>
        <v>12.71</v>
      </c>
      <c r="X137" s="27">
        <f t="shared" si="8"/>
        <v>2406.3843000000002</v>
      </c>
      <c r="Y137" s="26" t="str">
        <f>IF(U137=0,"keine Reinigung",VLOOKUP(U137,'Ausfüllen_Kalkulationsdaten UR'!$A$40:$C$50,2,FALSE))</f>
        <v>VollR-/TeilR. täglich im Wechsel</v>
      </c>
      <c r="Z137" s="84">
        <f>IF(U137=0,"0",VLOOKUP(U137,'Ausfüllen_Kalkulationsdaten UR'!$A$40:$C$50,3,FALSE))</f>
        <v>94.665000000000006</v>
      </c>
      <c r="AA137" s="24">
        <f>IF(U137=0,"0",VLOOKUP(K137,'Ausfüllen_Kalkulationsdaten UR'!$A$9:$E$33,5,FALSE))</f>
        <v>0</v>
      </c>
      <c r="AB137" s="71">
        <f>IF(K137="A1",'Ausfüllen_Kalkulationsdaten UR'!$E$10,IF(K137="C1",'Ausfüllen_Kalkulationsdaten UR'!$E$13,0))</f>
        <v>0</v>
      </c>
      <c r="AC137" s="28" t="e">
        <f>ROUND(AF137/'Ausfüllen_Kalkulationsdaten UR'!$E$5,2)</f>
        <v>#DIV/0!</v>
      </c>
      <c r="AD137" s="28" t="e">
        <f t="shared" si="9"/>
        <v>#DIV/0!</v>
      </c>
      <c r="AE137" s="29" t="e">
        <f t="shared" si="10"/>
        <v>#DIV/0!</v>
      </c>
      <c r="AF137" s="29" t="e">
        <f t="shared" si="11"/>
        <v>#DIV/0!</v>
      </c>
      <c r="AG137" s="25">
        <f>IF(K137="D2",'Ausfüllen_Kalkulationsdaten UR'!#REF!,'Ausfüllen_Kalkulationsdaten UR'!$D$36)</f>
        <v>0</v>
      </c>
      <c r="AH137" s="30" t="e">
        <f t="shared" si="12"/>
        <v>#DIV/0!</v>
      </c>
      <c r="AI137" s="30" t="e">
        <f t="shared" si="13"/>
        <v>#DIV/0!</v>
      </c>
      <c r="AJ137" s="30" t="e">
        <f>AH137/'Ausfüllen_Kalkulationsdaten UR'!$E$5</f>
        <v>#DIV/0!</v>
      </c>
    </row>
    <row r="138" spans="1:36" s="14" customFormat="1" x14ac:dyDescent="0.2">
      <c r="A138" s="22">
        <v>127</v>
      </c>
      <c r="B138" s="245" t="s">
        <v>359</v>
      </c>
      <c r="C138" s="245" t="s">
        <v>316</v>
      </c>
      <c r="D138" s="245" t="s">
        <v>516</v>
      </c>
      <c r="E138" s="246" t="s">
        <v>561</v>
      </c>
      <c r="F138" s="247" t="s">
        <v>145</v>
      </c>
      <c r="G138" s="248" t="s">
        <v>537</v>
      </c>
      <c r="H138" s="248" t="s">
        <v>303</v>
      </c>
      <c r="I138" s="249" t="s">
        <v>288</v>
      </c>
      <c r="J138" s="250" t="s">
        <v>316</v>
      </c>
      <c r="K138" s="248" t="s">
        <v>71</v>
      </c>
      <c r="L138" s="248" t="s">
        <v>336</v>
      </c>
      <c r="M138" s="251">
        <v>7.09</v>
      </c>
      <c r="N138" s="236"/>
      <c r="O138" s="236"/>
      <c r="P138" s="237"/>
      <c r="Q138" s="238"/>
      <c r="R138" s="238"/>
      <c r="S138" s="238"/>
      <c r="T138" s="239"/>
      <c r="U138" s="34">
        <f>IF(H138="Ja",VLOOKUP(K138,'Ausfüllen_Kalkulationsdaten UR'!$A$9:$D$33,4),0)</f>
        <v>5</v>
      </c>
      <c r="V138" s="34" t="str">
        <f t="shared" si="7"/>
        <v>/</v>
      </c>
      <c r="W138" s="23">
        <f>X138/'Ausfüllen_Kalkulationsdaten UR'!$E$5</f>
        <v>7.09</v>
      </c>
      <c r="X138" s="27">
        <f t="shared" si="8"/>
        <v>1342.3497</v>
      </c>
      <c r="Y138" s="26" t="str">
        <f>IF(U138=0,"keine Reinigung",VLOOKUP(U138,'Ausfüllen_Kalkulationsdaten UR'!$A$40:$C$50,2,FALSE))</f>
        <v xml:space="preserve">wtl. fünfmal </v>
      </c>
      <c r="Z138" s="84">
        <f>IF(U138=0,"0",VLOOKUP(U138,'Ausfüllen_Kalkulationsdaten UR'!$A$40:$C$50,3,FALSE))</f>
        <v>189.33</v>
      </c>
      <c r="AA138" s="24">
        <f>IF(U138=0,"0",VLOOKUP(K138,'Ausfüllen_Kalkulationsdaten UR'!$A$9:$E$33,5,FALSE))</f>
        <v>0</v>
      </c>
      <c r="AB138" s="71">
        <f>IF(K138="A1",'Ausfüllen_Kalkulationsdaten UR'!$E$10,IF(K138="C1",'Ausfüllen_Kalkulationsdaten UR'!$E$13,0))</f>
        <v>0</v>
      </c>
      <c r="AC138" s="28" t="e">
        <f>ROUND(AF138/'Ausfüllen_Kalkulationsdaten UR'!$E$5,2)</f>
        <v>#DIV/0!</v>
      </c>
      <c r="AD138" s="28" t="e">
        <f t="shared" si="9"/>
        <v>#DIV/0!</v>
      </c>
      <c r="AE138" s="29" t="e">
        <f t="shared" si="10"/>
        <v>#DIV/0!</v>
      </c>
      <c r="AF138" s="29" t="e">
        <f t="shared" si="11"/>
        <v>#DIV/0!</v>
      </c>
      <c r="AG138" s="25">
        <f>IF(K138="D2",'Ausfüllen_Kalkulationsdaten UR'!#REF!,'Ausfüllen_Kalkulationsdaten UR'!$D$36)</f>
        <v>0</v>
      </c>
      <c r="AH138" s="30" t="e">
        <f t="shared" si="12"/>
        <v>#DIV/0!</v>
      </c>
      <c r="AI138" s="30" t="e">
        <f t="shared" si="13"/>
        <v>#DIV/0!</v>
      </c>
      <c r="AJ138" s="30" t="e">
        <f>AH138/'Ausfüllen_Kalkulationsdaten UR'!$E$5</f>
        <v>#DIV/0!</v>
      </c>
    </row>
    <row r="139" spans="1:36" s="14" customFormat="1" x14ac:dyDescent="0.2">
      <c r="A139" s="22">
        <v>128</v>
      </c>
      <c r="B139" s="245" t="s">
        <v>359</v>
      </c>
      <c r="C139" s="245" t="s">
        <v>316</v>
      </c>
      <c r="D139" s="245" t="s">
        <v>516</v>
      </c>
      <c r="E139" s="246" t="s">
        <v>562</v>
      </c>
      <c r="F139" s="247" t="s">
        <v>145</v>
      </c>
      <c r="G139" s="248" t="s">
        <v>533</v>
      </c>
      <c r="H139" s="248" t="s">
        <v>303</v>
      </c>
      <c r="I139" s="249" t="s">
        <v>288</v>
      </c>
      <c r="J139" s="250" t="s">
        <v>316</v>
      </c>
      <c r="K139" s="248" t="s">
        <v>71</v>
      </c>
      <c r="L139" s="248" t="s">
        <v>336</v>
      </c>
      <c r="M139" s="251">
        <v>5.71</v>
      </c>
      <c r="N139" s="236"/>
      <c r="O139" s="236"/>
      <c r="P139" s="237"/>
      <c r="Q139" s="238"/>
      <c r="R139" s="238"/>
      <c r="S139" s="238"/>
      <c r="T139" s="239"/>
      <c r="U139" s="34">
        <f>IF(H139="Ja",VLOOKUP(K139,'Ausfüllen_Kalkulationsdaten UR'!$A$9:$D$33,4),0)</f>
        <v>5</v>
      </c>
      <c r="V139" s="34" t="str">
        <f t="shared" si="7"/>
        <v>/</v>
      </c>
      <c r="W139" s="23">
        <f>X139/'Ausfüllen_Kalkulationsdaten UR'!$E$5</f>
        <v>5.71</v>
      </c>
      <c r="X139" s="27">
        <f t="shared" si="8"/>
        <v>1081.0743</v>
      </c>
      <c r="Y139" s="26" t="str">
        <f>IF(U139=0,"keine Reinigung",VLOOKUP(U139,'Ausfüllen_Kalkulationsdaten UR'!$A$40:$C$50,2,FALSE))</f>
        <v xml:space="preserve">wtl. fünfmal </v>
      </c>
      <c r="Z139" s="84">
        <f>IF(U139=0,"0",VLOOKUP(U139,'Ausfüllen_Kalkulationsdaten UR'!$A$40:$C$50,3,FALSE))</f>
        <v>189.33</v>
      </c>
      <c r="AA139" s="24">
        <f>IF(U139=0,"0",VLOOKUP(K139,'Ausfüllen_Kalkulationsdaten UR'!$A$9:$E$33,5,FALSE))</f>
        <v>0</v>
      </c>
      <c r="AB139" s="71">
        <f>IF(K139="A1",'Ausfüllen_Kalkulationsdaten UR'!$E$10,IF(K139="C1",'Ausfüllen_Kalkulationsdaten UR'!$E$13,0))</f>
        <v>0</v>
      </c>
      <c r="AC139" s="28" t="e">
        <f>ROUND(AF139/'Ausfüllen_Kalkulationsdaten UR'!$E$5,2)</f>
        <v>#DIV/0!</v>
      </c>
      <c r="AD139" s="28" t="e">
        <f t="shared" si="9"/>
        <v>#DIV/0!</v>
      </c>
      <c r="AE139" s="29" t="e">
        <f t="shared" si="10"/>
        <v>#DIV/0!</v>
      </c>
      <c r="AF139" s="29" t="e">
        <f t="shared" si="11"/>
        <v>#DIV/0!</v>
      </c>
      <c r="AG139" s="25">
        <f>IF(K139="D2",'Ausfüllen_Kalkulationsdaten UR'!#REF!,'Ausfüllen_Kalkulationsdaten UR'!$D$36)</f>
        <v>0</v>
      </c>
      <c r="AH139" s="30" t="e">
        <f t="shared" si="12"/>
        <v>#DIV/0!</v>
      </c>
      <c r="AI139" s="30" t="e">
        <f t="shared" si="13"/>
        <v>#DIV/0!</v>
      </c>
      <c r="AJ139" s="30" t="e">
        <f>AH139/'Ausfüllen_Kalkulationsdaten UR'!$E$5</f>
        <v>#DIV/0!</v>
      </c>
    </row>
    <row r="140" spans="1:36" s="14" customFormat="1" x14ac:dyDescent="0.2">
      <c r="A140" s="22">
        <v>129</v>
      </c>
      <c r="B140" s="245" t="s">
        <v>359</v>
      </c>
      <c r="C140" s="245" t="s">
        <v>316</v>
      </c>
      <c r="D140" s="245" t="s">
        <v>516</v>
      </c>
      <c r="E140" s="246" t="s">
        <v>563</v>
      </c>
      <c r="F140" s="247" t="s">
        <v>145</v>
      </c>
      <c r="G140" s="248" t="s">
        <v>382</v>
      </c>
      <c r="H140" s="248" t="s">
        <v>303</v>
      </c>
      <c r="I140" s="249" t="s">
        <v>288</v>
      </c>
      <c r="J140" s="250" t="s">
        <v>316</v>
      </c>
      <c r="K140" s="248" t="s">
        <v>71</v>
      </c>
      <c r="L140" s="248" t="s">
        <v>336</v>
      </c>
      <c r="M140" s="251">
        <v>7.57</v>
      </c>
      <c r="N140" s="236"/>
      <c r="O140" s="236"/>
      <c r="P140" s="237"/>
      <c r="Q140" s="238"/>
      <c r="R140" s="238"/>
      <c r="S140" s="238"/>
      <c r="T140" s="239"/>
      <c r="U140" s="34">
        <f>IF(H140="Ja",VLOOKUP(K140,'Ausfüllen_Kalkulationsdaten UR'!$A$9:$D$33,4),0)</f>
        <v>5</v>
      </c>
      <c r="V140" s="34" t="str">
        <f t="shared" si="7"/>
        <v>/</v>
      </c>
      <c r="W140" s="23">
        <f>X140/'Ausfüllen_Kalkulationsdaten UR'!$E$5</f>
        <v>7.5699999999999994</v>
      </c>
      <c r="X140" s="27">
        <f t="shared" si="8"/>
        <v>1433.2281</v>
      </c>
      <c r="Y140" s="26" t="str">
        <f>IF(U140=0,"keine Reinigung",VLOOKUP(U140,'Ausfüllen_Kalkulationsdaten UR'!$A$40:$C$50,2,FALSE))</f>
        <v xml:space="preserve">wtl. fünfmal </v>
      </c>
      <c r="Z140" s="84">
        <f>IF(U140=0,"0",VLOOKUP(U140,'Ausfüllen_Kalkulationsdaten UR'!$A$40:$C$50,3,FALSE))</f>
        <v>189.33</v>
      </c>
      <c r="AA140" s="24">
        <f>IF(U140=0,"0",VLOOKUP(K140,'Ausfüllen_Kalkulationsdaten UR'!$A$9:$E$33,5,FALSE))</f>
        <v>0</v>
      </c>
      <c r="AB140" s="71">
        <f>IF(K140="A1",'Ausfüllen_Kalkulationsdaten UR'!$E$10,IF(K140="C1",'Ausfüllen_Kalkulationsdaten UR'!$E$13,0))</f>
        <v>0</v>
      </c>
      <c r="AC140" s="28" t="e">
        <f>ROUND(AF140/'Ausfüllen_Kalkulationsdaten UR'!$E$5,2)</f>
        <v>#DIV/0!</v>
      </c>
      <c r="AD140" s="28" t="e">
        <f t="shared" si="9"/>
        <v>#DIV/0!</v>
      </c>
      <c r="AE140" s="29" t="e">
        <f t="shared" si="10"/>
        <v>#DIV/0!</v>
      </c>
      <c r="AF140" s="29" t="e">
        <f t="shared" si="11"/>
        <v>#DIV/0!</v>
      </c>
      <c r="AG140" s="25">
        <f>IF(K140="D2",'Ausfüllen_Kalkulationsdaten UR'!#REF!,'Ausfüllen_Kalkulationsdaten UR'!$D$36)</f>
        <v>0</v>
      </c>
      <c r="AH140" s="30" t="e">
        <f t="shared" si="12"/>
        <v>#DIV/0!</v>
      </c>
      <c r="AI140" s="30" t="e">
        <f t="shared" si="13"/>
        <v>#DIV/0!</v>
      </c>
      <c r="AJ140" s="30" t="e">
        <f>AH140/'Ausfüllen_Kalkulationsdaten UR'!$E$5</f>
        <v>#DIV/0!</v>
      </c>
    </row>
    <row r="141" spans="1:36" s="14" customFormat="1" x14ac:dyDescent="0.2">
      <c r="A141" s="22">
        <v>130</v>
      </c>
      <c r="B141" s="245" t="s">
        <v>359</v>
      </c>
      <c r="C141" s="245" t="s">
        <v>316</v>
      </c>
      <c r="D141" s="245" t="s">
        <v>516</v>
      </c>
      <c r="E141" s="246" t="s">
        <v>564</v>
      </c>
      <c r="F141" s="247" t="s">
        <v>145</v>
      </c>
      <c r="G141" s="248" t="s">
        <v>565</v>
      </c>
      <c r="H141" s="248" t="s">
        <v>303</v>
      </c>
      <c r="I141" s="249" t="s">
        <v>288</v>
      </c>
      <c r="J141" s="250" t="s">
        <v>316</v>
      </c>
      <c r="K141" s="248" t="s">
        <v>48</v>
      </c>
      <c r="L141" s="248" t="s">
        <v>311</v>
      </c>
      <c r="M141" s="251">
        <v>29.97</v>
      </c>
      <c r="N141" s="236"/>
      <c r="O141" s="236"/>
      <c r="P141" s="237"/>
      <c r="Q141" s="238"/>
      <c r="R141" s="238"/>
      <c r="S141" s="238"/>
      <c r="T141" s="239"/>
      <c r="U141" s="34">
        <f>IF(H141="Ja",VLOOKUP(K141,'Ausfüllen_Kalkulationsdaten UR'!$A$9:$D$33,4),0)</f>
        <v>2.5</v>
      </c>
      <c r="V141" s="34">
        <f t="shared" ref="V141:V204" si="14">IF(U141=2.5,2.5,"/")</f>
        <v>2.5</v>
      </c>
      <c r="W141" s="23">
        <f>X141/'Ausfüllen_Kalkulationsdaten UR'!$E$5</f>
        <v>14.984999999999999</v>
      </c>
      <c r="X141" s="27">
        <f t="shared" ref="X141:X204" si="15">M141*Z141</f>
        <v>2837.1100500000002</v>
      </c>
      <c r="Y141" s="26" t="str">
        <f>IF(U141=0,"keine Reinigung",VLOOKUP(U141,'Ausfüllen_Kalkulationsdaten UR'!$A$40:$C$50,2,FALSE))</f>
        <v>VollR-/TeilR. täglich im Wechsel</v>
      </c>
      <c r="Z141" s="84">
        <f>IF(U141=0,"0",VLOOKUP(U141,'Ausfüllen_Kalkulationsdaten UR'!$A$40:$C$50,3,FALSE))</f>
        <v>94.665000000000006</v>
      </c>
      <c r="AA141" s="24">
        <f>IF(U141=0,"0",VLOOKUP(K141,'Ausfüllen_Kalkulationsdaten UR'!$A$9:$E$33,5,FALSE))</f>
        <v>0</v>
      </c>
      <c r="AB141" s="71">
        <f>IF(K141="A1",'Ausfüllen_Kalkulationsdaten UR'!$E$10,IF(K141="C1",'Ausfüllen_Kalkulationsdaten UR'!$E$13,0))</f>
        <v>0</v>
      </c>
      <c r="AC141" s="28" t="e">
        <f>ROUND(AF141/'Ausfüllen_Kalkulationsdaten UR'!$E$5,2)</f>
        <v>#DIV/0!</v>
      </c>
      <c r="AD141" s="28" t="e">
        <f t="shared" ref="AD141:AD204" si="16">AC141*5</f>
        <v>#DIV/0!</v>
      </c>
      <c r="AE141" s="29" t="e">
        <f t="shared" ref="AE141:AE204" si="17">AF141/12</f>
        <v>#DIV/0!</v>
      </c>
      <c r="AF141" s="29" t="e">
        <f t="shared" ref="AF141:AF204" si="18">ROUND(IF(AA141="0","0",(X141/AA141)+(Z141*AB141)),2)</f>
        <v>#DIV/0!</v>
      </c>
      <c r="AG141" s="25">
        <f>IF(K141="D2",'Ausfüllen_Kalkulationsdaten UR'!#REF!,'Ausfüllen_Kalkulationsdaten UR'!$D$36)</f>
        <v>0</v>
      </c>
      <c r="AH141" s="30" t="e">
        <f t="shared" ref="AH141:AH204" si="19">AF141*AG141</f>
        <v>#DIV/0!</v>
      </c>
      <c r="AI141" s="30" t="e">
        <f t="shared" ref="AI141:AI204" si="20">AH141/12</f>
        <v>#DIV/0!</v>
      </c>
      <c r="AJ141" s="30" t="e">
        <f>AH141/'Ausfüllen_Kalkulationsdaten UR'!$E$5</f>
        <v>#DIV/0!</v>
      </c>
    </row>
    <row r="142" spans="1:36" s="14" customFormat="1" x14ac:dyDescent="0.2">
      <c r="A142" s="22">
        <v>131</v>
      </c>
      <c r="B142" s="245" t="s">
        <v>359</v>
      </c>
      <c r="C142" s="245" t="s">
        <v>316</v>
      </c>
      <c r="D142" s="245" t="s">
        <v>516</v>
      </c>
      <c r="E142" s="246" t="s">
        <v>566</v>
      </c>
      <c r="F142" s="247" t="s">
        <v>145</v>
      </c>
      <c r="G142" s="248" t="s">
        <v>567</v>
      </c>
      <c r="H142" s="248" t="s">
        <v>303</v>
      </c>
      <c r="I142" s="249" t="s">
        <v>288</v>
      </c>
      <c r="J142" s="250" t="s">
        <v>316</v>
      </c>
      <c r="K142" s="248" t="s">
        <v>48</v>
      </c>
      <c r="L142" s="248" t="s">
        <v>311</v>
      </c>
      <c r="M142" s="251">
        <v>28.82</v>
      </c>
      <c r="N142" s="236"/>
      <c r="O142" s="236"/>
      <c r="P142" s="237"/>
      <c r="Q142" s="238"/>
      <c r="R142" s="238"/>
      <c r="S142" s="238"/>
      <c r="T142" s="239"/>
      <c r="U142" s="34">
        <f>IF(H142="Ja",VLOOKUP(K142,'Ausfüllen_Kalkulationsdaten UR'!$A$9:$D$33,4),0)</f>
        <v>2.5</v>
      </c>
      <c r="V142" s="34">
        <f t="shared" si="14"/>
        <v>2.5</v>
      </c>
      <c r="W142" s="23">
        <f>X142/'Ausfüllen_Kalkulationsdaten UR'!$E$5</f>
        <v>14.41</v>
      </c>
      <c r="X142" s="27">
        <f t="shared" si="15"/>
        <v>2728.2453</v>
      </c>
      <c r="Y142" s="26" t="str">
        <f>IF(U142=0,"keine Reinigung",VLOOKUP(U142,'Ausfüllen_Kalkulationsdaten UR'!$A$40:$C$50,2,FALSE))</f>
        <v>VollR-/TeilR. täglich im Wechsel</v>
      </c>
      <c r="Z142" s="84">
        <f>IF(U142=0,"0",VLOOKUP(U142,'Ausfüllen_Kalkulationsdaten UR'!$A$40:$C$50,3,FALSE))</f>
        <v>94.665000000000006</v>
      </c>
      <c r="AA142" s="24">
        <f>IF(U142=0,"0",VLOOKUP(K142,'Ausfüllen_Kalkulationsdaten UR'!$A$9:$E$33,5,FALSE))</f>
        <v>0</v>
      </c>
      <c r="AB142" s="71">
        <f>IF(K142="A1",'Ausfüllen_Kalkulationsdaten UR'!$E$10,IF(K142="C1",'Ausfüllen_Kalkulationsdaten UR'!$E$13,0))</f>
        <v>0</v>
      </c>
      <c r="AC142" s="28" t="e">
        <f>ROUND(AF142/'Ausfüllen_Kalkulationsdaten UR'!$E$5,2)</f>
        <v>#DIV/0!</v>
      </c>
      <c r="AD142" s="28" t="e">
        <f t="shared" si="16"/>
        <v>#DIV/0!</v>
      </c>
      <c r="AE142" s="29" t="e">
        <f t="shared" si="17"/>
        <v>#DIV/0!</v>
      </c>
      <c r="AF142" s="29" t="e">
        <f t="shared" si="18"/>
        <v>#DIV/0!</v>
      </c>
      <c r="AG142" s="25">
        <f>IF(K142="D2",'Ausfüllen_Kalkulationsdaten UR'!#REF!,'Ausfüllen_Kalkulationsdaten UR'!$D$36)</f>
        <v>0</v>
      </c>
      <c r="AH142" s="30" t="e">
        <f t="shared" si="19"/>
        <v>#DIV/0!</v>
      </c>
      <c r="AI142" s="30" t="e">
        <f t="shared" si="20"/>
        <v>#DIV/0!</v>
      </c>
      <c r="AJ142" s="30" t="e">
        <f>AH142/'Ausfüllen_Kalkulationsdaten UR'!$E$5</f>
        <v>#DIV/0!</v>
      </c>
    </row>
    <row r="143" spans="1:36" s="14" customFormat="1" x14ac:dyDescent="0.2">
      <c r="A143" s="22">
        <v>132</v>
      </c>
      <c r="B143" s="245" t="s">
        <v>359</v>
      </c>
      <c r="C143" s="245" t="s">
        <v>316</v>
      </c>
      <c r="D143" s="245" t="s">
        <v>516</v>
      </c>
      <c r="E143" s="246" t="s">
        <v>568</v>
      </c>
      <c r="F143" s="247" t="s">
        <v>145</v>
      </c>
      <c r="G143" s="248" t="s">
        <v>569</v>
      </c>
      <c r="H143" s="248" t="s">
        <v>303</v>
      </c>
      <c r="I143" s="249" t="s">
        <v>288</v>
      </c>
      <c r="J143" s="250" t="s">
        <v>316</v>
      </c>
      <c r="K143" s="248" t="s">
        <v>48</v>
      </c>
      <c r="L143" s="248" t="s">
        <v>311</v>
      </c>
      <c r="M143" s="251">
        <v>16.010000000000002</v>
      </c>
      <c r="N143" s="236"/>
      <c r="O143" s="236"/>
      <c r="P143" s="237"/>
      <c r="Q143" s="238"/>
      <c r="R143" s="238"/>
      <c r="S143" s="238"/>
      <c r="T143" s="239"/>
      <c r="U143" s="34">
        <f>IF(H143="Ja",VLOOKUP(K143,'Ausfüllen_Kalkulationsdaten UR'!$A$9:$D$33,4),0)</f>
        <v>2.5</v>
      </c>
      <c r="V143" s="34">
        <f t="shared" si="14"/>
        <v>2.5</v>
      </c>
      <c r="W143" s="23">
        <f>X143/'Ausfüllen_Kalkulationsdaten UR'!$E$5</f>
        <v>8.0050000000000008</v>
      </c>
      <c r="X143" s="27">
        <f t="shared" si="15"/>
        <v>1515.5866500000002</v>
      </c>
      <c r="Y143" s="26" t="str">
        <f>IF(U143=0,"keine Reinigung",VLOOKUP(U143,'Ausfüllen_Kalkulationsdaten UR'!$A$40:$C$50,2,FALSE))</f>
        <v>VollR-/TeilR. täglich im Wechsel</v>
      </c>
      <c r="Z143" s="84">
        <f>IF(U143=0,"0",VLOOKUP(U143,'Ausfüllen_Kalkulationsdaten UR'!$A$40:$C$50,3,FALSE))</f>
        <v>94.665000000000006</v>
      </c>
      <c r="AA143" s="24">
        <f>IF(U143=0,"0",VLOOKUP(K143,'Ausfüllen_Kalkulationsdaten UR'!$A$9:$E$33,5,FALSE))</f>
        <v>0</v>
      </c>
      <c r="AB143" s="71">
        <f>IF(K143="A1",'Ausfüllen_Kalkulationsdaten UR'!$E$10,IF(K143="C1",'Ausfüllen_Kalkulationsdaten UR'!$E$13,0))</f>
        <v>0</v>
      </c>
      <c r="AC143" s="28" t="e">
        <f>ROUND(AF143/'Ausfüllen_Kalkulationsdaten UR'!$E$5,2)</f>
        <v>#DIV/0!</v>
      </c>
      <c r="AD143" s="28" t="e">
        <f t="shared" si="16"/>
        <v>#DIV/0!</v>
      </c>
      <c r="AE143" s="29" t="e">
        <f t="shared" si="17"/>
        <v>#DIV/0!</v>
      </c>
      <c r="AF143" s="29" t="e">
        <f t="shared" si="18"/>
        <v>#DIV/0!</v>
      </c>
      <c r="AG143" s="25">
        <f>IF(K143="D2",'Ausfüllen_Kalkulationsdaten UR'!#REF!,'Ausfüllen_Kalkulationsdaten UR'!$D$36)</f>
        <v>0</v>
      </c>
      <c r="AH143" s="30" t="e">
        <f t="shared" si="19"/>
        <v>#DIV/0!</v>
      </c>
      <c r="AI143" s="30" t="e">
        <f t="shared" si="20"/>
        <v>#DIV/0!</v>
      </c>
      <c r="AJ143" s="30" t="e">
        <f>AH143/'Ausfüllen_Kalkulationsdaten UR'!$E$5</f>
        <v>#DIV/0!</v>
      </c>
    </row>
    <row r="144" spans="1:36" s="14" customFormat="1" x14ac:dyDescent="0.2">
      <c r="A144" s="22">
        <v>133</v>
      </c>
      <c r="B144" s="245" t="s">
        <v>359</v>
      </c>
      <c r="C144" s="245" t="s">
        <v>316</v>
      </c>
      <c r="D144" s="245" t="s">
        <v>516</v>
      </c>
      <c r="E144" s="246" t="s">
        <v>570</v>
      </c>
      <c r="F144" s="247" t="s">
        <v>145</v>
      </c>
      <c r="G144" s="248" t="s">
        <v>571</v>
      </c>
      <c r="H144" s="248" t="s">
        <v>303</v>
      </c>
      <c r="I144" s="249" t="s">
        <v>288</v>
      </c>
      <c r="J144" s="250" t="s">
        <v>316</v>
      </c>
      <c r="K144" s="248" t="s">
        <v>77</v>
      </c>
      <c r="L144" s="248" t="s">
        <v>311</v>
      </c>
      <c r="M144" s="251">
        <v>15.44</v>
      </c>
      <c r="N144" s="236"/>
      <c r="O144" s="236"/>
      <c r="P144" s="237"/>
      <c r="Q144" s="238"/>
      <c r="R144" s="238"/>
      <c r="S144" s="238"/>
      <c r="T144" s="239"/>
      <c r="U144" s="34">
        <f>IF(H144="Ja",VLOOKUP(K144,'Ausfüllen_Kalkulationsdaten UR'!$A$9:$D$33,4),0)</f>
        <v>5</v>
      </c>
      <c r="V144" s="34" t="str">
        <f t="shared" si="14"/>
        <v>/</v>
      </c>
      <c r="W144" s="23">
        <f>X144/'Ausfüllen_Kalkulationsdaten UR'!$E$5</f>
        <v>15.44</v>
      </c>
      <c r="X144" s="27">
        <f t="shared" si="15"/>
        <v>2923.2552000000001</v>
      </c>
      <c r="Y144" s="26" t="str">
        <f>IF(U144=0,"keine Reinigung",VLOOKUP(U144,'Ausfüllen_Kalkulationsdaten UR'!$A$40:$C$50,2,FALSE))</f>
        <v xml:space="preserve">wtl. fünfmal </v>
      </c>
      <c r="Z144" s="84">
        <f>IF(U144=0,"0",VLOOKUP(U144,'Ausfüllen_Kalkulationsdaten UR'!$A$40:$C$50,3,FALSE))</f>
        <v>189.33</v>
      </c>
      <c r="AA144" s="24">
        <f>IF(U144=0,"0",VLOOKUP(K144,'Ausfüllen_Kalkulationsdaten UR'!$A$9:$E$33,5,FALSE))</f>
        <v>0</v>
      </c>
      <c r="AB144" s="71">
        <f>IF(K144="A1",'Ausfüllen_Kalkulationsdaten UR'!$E$10,IF(K144="C1",'Ausfüllen_Kalkulationsdaten UR'!$E$13,0))</f>
        <v>0</v>
      </c>
      <c r="AC144" s="28" t="e">
        <f>ROUND(AF144/'Ausfüllen_Kalkulationsdaten UR'!$E$5,2)</f>
        <v>#DIV/0!</v>
      </c>
      <c r="AD144" s="28" t="e">
        <f t="shared" si="16"/>
        <v>#DIV/0!</v>
      </c>
      <c r="AE144" s="29" t="e">
        <f t="shared" si="17"/>
        <v>#DIV/0!</v>
      </c>
      <c r="AF144" s="29" t="e">
        <f t="shared" si="18"/>
        <v>#DIV/0!</v>
      </c>
      <c r="AG144" s="25">
        <f>IF(K144="D2",'Ausfüllen_Kalkulationsdaten UR'!#REF!,'Ausfüllen_Kalkulationsdaten UR'!$D$36)</f>
        <v>0</v>
      </c>
      <c r="AH144" s="30" t="e">
        <f t="shared" si="19"/>
        <v>#DIV/0!</v>
      </c>
      <c r="AI144" s="30" t="e">
        <f t="shared" si="20"/>
        <v>#DIV/0!</v>
      </c>
      <c r="AJ144" s="30" t="e">
        <f>AH144/'Ausfüllen_Kalkulationsdaten UR'!$E$5</f>
        <v>#DIV/0!</v>
      </c>
    </row>
    <row r="145" spans="1:36" s="14" customFormat="1" x14ac:dyDescent="0.2">
      <c r="A145" s="22">
        <v>134</v>
      </c>
      <c r="B145" s="245" t="s">
        <v>359</v>
      </c>
      <c r="C145" s="245" t="s">
        <v>316</v>
      </c>
      <c r="D145" s="245" t="s">
        <v>516</v>
      </c>
      <c r="E145" s="246" t="s">
        <v>572</v>
      </c>
      <c r="F145" s="247" t="s">
        <v>145</v>
      </c>
      <c r="G145" s="248" t="s">
        <v>573</v>
      </c>
      <c r="H145" s="248" t="s">
        <v>303</v>
      </c>
      <c r="I145" s="249" t="s">
        <v>288</v>
      </c>
      <c r="J145" s="250" t="s">
        <v>316</v>
      </c>
      <c r="K145" s="248" t="s">
        <v>48</v>
      </c>
      <c r="L145" s="248" t="s">
        <v>311</v>
      </c>
      <c r="M145" s="251">
        <v>15.51</v>
      </c>
      <c r="N145" s="236"/>
      <c r="O145" s="236"/>
      <c r="P145" s="237"/>
      <c r="Q145" s="238"/>
      <c r="R145" s="238"/>
      <c r="S145" s="238"/>
      <c r="T145" s="239"/>
      <c r="U145" s="34">
        <f>IF(H145="Ja",VLOOKUP(K145,'Ausfüllen_Kalkulationsdaten UR'!$A$9:$D$33,4),0)</f>
        <v>2.5</v>
      </c>
      <c r="V145" s="34">
        <f t="shared" si="14"/>
        <v>2.5</v>
      </c>
      <c r="W145" s="23">
        <f>X145/'Ausfüllen_Kalkulationsdaten UR'!$E$5</f>
        <v>7.754999999999999</v>
      </c>
      <c r="X145" s="27">
        <f t="shared" si="15"/>
        <v>1468.25415</v>
      </c>
      <c r="Y145" s="26" t="str">
        <f>IF(U145=0,"keine Reinigung",VLOOKUP(U145,'Ausfüllen_Kalkulationsdaten UR'!$A$40:$C$50,2,FALSE))</f>
        <v>VollR-/TeilR. täglich im Wechsel</v>
      </c>
      <c r="Z145" s="84">
        <f>IF(U145=0,"0",VLOOKUP(U145,'Ausfüllen_Kalkulationsdaten UR'!$A$40:$C$50,3,FALSE))</f>
        <v>94.665000000000006</v>
      </c>
      <c r="AA145" s="24">
        <f>IF(U145=0,"0",VLOOKUP(K145,'Ausfüllen_Kalkulationsdaten UR'!$A$9:$E$33,5,FALSE))</f>
        <v>0</v>
      </c>
      <c r="AB145" s="71">
        <f>IF(K145="A1",'Ausfüllen_Kalkulationsdaten UR'!$E$10,IF(K145="C1",'Ausfüllen_Kalkulationsdaten UR'!$E$13,0))</f>
        <v>0</v>
      </c>
      <c r="AC145" s="28" t="e">
        <f>ROUND(AF145/'Ausfüllen_Kalkulationsdaten UR'!$E$5,2)</f>
        <v>#DIV/0!</v>
      </c>
      <c r="AD145" s="28" t="e">
        <f t="shared" si="16"/>
        <v>#DIV/0!</v>
      </c>
      <c r="AE145" s="29" t="e">
        <f t="shared" si="17"/>
        <v>#DIV/0!</v>
      </c>
      <c r="AF145" s="29" t="e">
        <f t="shared" si="18"/>
        <v>#DIV/0!</v>
      </c>
      <c r="AG145" s="25">
        <f>IF(K145="D2",'Ausfüllen_Kalkulationsdaten UR'!#REF!,'Ausfüllen_Kalkulationsdaten UR'!$D$36)</f>
        <v>0</v>
      </c>
      <c r="AH145" s="30" t="e">
        <f t="shared" si="19"/>
        <v>#DIV/0!</v>
      </c>
      <c r="AI145" s="30" t="e">
        <f t="shared" si="20"/>
        <v>#DIV/0!</v>
      </c>
      <c r="AJ145" s="30" t="e">
        <f>AH145/'Ausfüllen_Kalkulationsdaten UR'!$E$5</f>
        <v>#DIV/0!</v>
      </c>
    </row>
    <row r="146" spans="1:36" s="14" customFormat="1" x14ac:dyDescent="0.2">
      <c r="A146" s="22">
        <v>135</v>
      </c>
      <c r="B146" s="245" t="s">
        <v>359</v>
      </c>
      <c r="C146" s="245" t="s">
        <v>316</v>
      </c>
      <c r="D146" s="245" t="s">
        <v>516</v>
      </c>
      <c r="E146" s="246" t="s">
        <v>574</v>
      </c>
      <c r="F146" s="247" t="s">
        <v>145</v>
      </c>
      <c r="G146" s="248" t="s">
        <v>575</v>
      </c>
      <c r="H146" s="248" t="s">
        <v>303</v>
      </c>
      <c r="I146" s="249" t="s">
        <v>288</v>
      </c>
      <c r="J146" s="250" t="s">
        <v>316</v>
      </c>
      <c r="K146" s="248" t="s">
        <v>66</v>
      </c>
      <c r="L146" s="248" t="s">
        <v>311</v>
      </c>
      <c r="M146" s="251">
        <v>61.55</v>
      </c>
      <c r="N146" s="236"/>
      <c r="O146" s="236"/>
      <c r="P146" s="237"/>
      <c r="Q146" s="238"/>
      <c r="R146" s="238"/>
      <c r="S146" s="238"/>
      <c r="T146" s="239"/>
      <c r="U146" s="34">
        <f>IF(H146="Ja",VLOOKUP(K146,'Ausfüllen_Kalkulationsdaten UR'!$A$9:$D$33,4),0)</f>
        <v>2.5</v>
      </c>
      <c r="V146" s="34">
        <f t="shared" si="14"/>
        <v>2.5</v>
      </c>
      <c r="W146" s="23">
        <f>X146/'Ausfüllen_Kalkulationsdaten UR'!$E$5</f>
        <v>30.774999999999999</v>
      </c>
      <c r="X146" s="27">
        <f t="shared" si="15"/>
        <v>5826.6307500000003</v>
      </c>
      <c r="Y146" s="26" t="str">
        <f>IF(U146=0,"keine Reinigung",VLOOKUP(U146,'Ausfüllen_Kalkulationsdaten UR'!$A$40:$C$50,2,FALSE))</f>
        <v>VollR-/TeilR. täglich im Wechsel</v>
      </c>
      <c r="Z146" s="84">
        <f>IF(U146=0,"0",VLOOKUP(U146,'Ausfüllen_Kalkulationsdaten UR'!$A$40:$C$50,3,FALSE))</f>
        <v>94.665000000000006</v>
      </c>
      <c r="AA146" s="24">
        <f>IF(U146=0,"0",VLOOKUP(K146,'Ausfüllen_Kalkulationsdaten UR'!$A$9:$E$33,5,FALSE))</f>
        <v>0</v>
      </c>
      <c r="AB146" s="71">
        <f>IF(K146="A1",'Ausfüllen_Kalkulationsdaten UR'!$E$10,IF(K146="C1",'Ausfüllen_Kalkulationsdaten UR'!$E$13,0))</f>
        <v>0</v>
      </c>
      <c r="AC146" s="28" t="e">
        <f>ROUND(AF146/'Ausfüllen_Kalkulationsdaten UR'!$E$5,2)</f>
        <v>#DIV/0!</v>
      </c>
      <c r="AD146" s="28" t="e">
        <f t="shared" si="16"/>
        <v>#DIV/0!</v>
      </c>
      <c r="AE146" s="29" t="e">
        <f t="shared" si="17"/>
        <v>#DIV/0!</v>
      </c>
      <c r="AF146" s="29" t="e">
        <f t="shared" si="18"/>
        <v>#DIV/0!</v>
      </c>
      <c r="AG146" s="25">
        <f>IF(K146="D2",'Ausfüllen_Kalkulationsdaten UR'!#REF!,'Ausfüllen_Kalkulationsdaten UR'!$D$36)</f>
        <v>0</v>
      </c>
      <c r="AH146" s="30" t="e">
        <f t="shared" si="19"/>
        <v>#DIV/0!</v>
      </c>
      <c r="AI146" s="30" t="e">
        <f t="shared" si="20"/>
        <v>#DIV/0!</v>
      </c>
      <c r="AJ146" s="30" t="e">
        <f>AH146/'Ausfüllen_Kalkulationsdaten UR'!$E$5</f>
        <v>#DIV/0!</v>
      </c>
    </row>
    <row r="147" spans="1:36" s="14" customFormat="1" x14ac:dyDescent="0.2">
      <c r="A147" s="22">
        <v>136</v>
      </c>
      <c r="B147" s="245" t="s">
        <v>359</v>
      </c>
      <c r="C147" s="245" t="s">
        <v>316</v>
      </c>
      <c r="D147" s="245" t="s">
        <v>576</v>
      </c>
      <c r="E147" s="246" t="s">
        <v>577</v>
      </c>
      <c r="F147" s="247" t="s">
        <v>145</v>
      </c>
      <c r="G147" s="248" t="s">
        <v>578</v>
      </c>
      <c r="H147" s="248" t="s">
        <v>287</v>
      </c>
      <c r="I147" s="249" t="s">
        <v>288</v>
      </c>
      <c r="J147" s="250" t="s">
        <v>316</v>
      </c>
      <c r="K147" s="248"/>
      <c r="L147" s="248" t="s">
        <v>298</v>
      </c>
      <c r="M147" s="251">
        <v>119.16</v>
      </c>
      <c r="N147" s="236"/>
      <c r="O147" s="236"/>
      <c r="P147" s="237"/>
      <c r="Q147" s="238"/>
      <c r="R147" s="238"/>
      <c r="S147" s="238"/>
      <c r="T147" s="239"/>
      <c r="U147" s="34">
        <f>IF(H147="Ja",VLOOKUP(K147,'Ausfüllen_Kalkulationsdaten UR'!$A$9:$D$33,4),0)</f>
        <v>0</v>
      </c>
      <c r="V147" s="34" t="str">
        <f t="shared" si="14"/>
        <v>/</v>
      </c>
      <c r="W147" s="23">
        <f>X147/'Ausfüllen_Kalkulationsdaten UR'!$E$5</f>
        <v>0</v>
      </c>
      <c r="X147" s="27">
        <f t="shared" si="15"/>
        <v>0</v>
      </c>
      <c r="Y147" s="26" t="str">
        <f>IF(U147=0,"keine Reinigung",VLOOKUP(U147,'Ausfüllen_Kalkulationsdaten UR'!$A$40:$C$50,2,FALSE))</f>
        <v>keine Reinigung</v>
      </c>
      <c r="Z147" s="84" t="str">
        <f>IF(U147=0,"0",VLOOKUP(U147,'Ausfüllen_Kalkulationsdaten UR'!$A$40:$C$50,3,FALSE))</f>
        <v>0</v>
      </c>
      <c r="AA147" s="24" t="str">
        <f>IF(U147=0,"0",VLOOKUP(K147,'Ausfüllen_Kalkulationsdaten UR'!$A$9:$E$33,5,FALSE))</f>
        <v>0</v>
      </c>
      <c r="AB147" s="71">
        <f>IF(K147="A1",'Ausfüllen_Kalkulationsdaten UR'!$E$10,IF(K147="C1",'Ausfüllen_Kalkulationsdaten UR'!$E$13,0))</f>
        <v>0</v>
      </c>
      <c r="AC147" s="28">
        <f>ROUND(AF147/'Ausfüllen_Kalkulationsdaten UR'!$E$5,2)</f>
        <v>0</v>
      </c>
      <c r="AD147" s="28">
        <f t="shared" si="16"/>
        <v>0</v>
      </c>
      <c r="AE147" s="29">
        <f t="shared" si="17"/>
        <v>0</v>
      </c>
      <c r="AF147" s="29">
        <f t="shared" si="18"/>
        <v>0</v>
      </c>
      <c r="AG147" s="25">
        <f>IF(K147="D2",'Ausfüllen_Kalkulationsdaten UR'!#REF!,'Ausfüllen_Kalkulationsdaten UR'!$D$36)</f>
        <v>0</v>
      </c>
      <c r="AH147" s="30">
        <f t="shared" si="19"/>
        <v>0</v>
      </c>
      <c r="AI147" s="30">
        <f t="shared" si="20"/>
        <v>0</v>
      </c>
      <c r="AJ147" s="30">
        <f>AH147/'Ausfüllen_Kalkulationsdaten UR'!$E$5</f>
        <v>0</v>
      </c>
    </row>
    <row r="148" spans="1:36" s="14" customFormat="1" x14ac:dyDescent="0.2">
      <c r="A148" s="22">
        <v>137</v>
      </c>
      <c r="B148" s="245" t="s">
        <v>359</v>
      </c>
      <c r="C148" s="245" t="s">
        <v>316</v>
      </c>
      <c r="D148" s="245" t="s">
        <v>576</v>
      </c>
      <c r="E148" s="246" t="s">
        <v>579</v>
      </c>
      <c r="F148" s="247" t="s">
        <v>145</v>
      </c>
      <c r="G148" s="248" t="s">
        <v>580</v>
      </c>
      <c r="H148" s="248" t="s">
        <v>287</v>
      </c>
      <c r="I148" s="249" t="s">
        <v>288</v>
      </c>
      <c r="J148" s="250" t="s">
        <v>316</v>
      </c>
      <c r="K148" s="248"/>
      <c r="L148" s="248" t="s">
        <v>298</v>
      </c>
      <c r="M148" s="251">
        <v>2.6</v>
      </c>
      <c r="N148" s="236"/>
      <c r="O148" s="236"/>
      <c r="P148" s="237"/>
      <c r="Q148" s="238"/>
      <c r="R148" s="238"/>
      <c r="S148" s="238"/>
      <c r="T148" s="239"/>
      <c r="U148" s="34">
        <f>IF(H148="Ja",VLOOKUP(K148,'Ausfüllen_Kalkulationsdaten UR'!$A$9:$D$33,4),0)</f>
        <v>0</v>
      </c>
      <c r="V148" s="34" t="str">
        <f t="shared" si="14"/>
        <v>/</v>
      </c>
      <c r="W148" s="23">
        <f>X148/'Ausfüllen_Kalkulationsdaten UR'!$E$5</f>
        <v>0</v>
      </c>
      <c r="X148" s="27">
        <f t="shared" si="15"/>
        <v>0</v>
      </c>
      <c r="Y148" s="26" t="str">
        <f>IF(U148=0,"keine Reinigung",VLOOKUP(U148,'Ausfüllen_Kalkulationsdaten UR'!$A$40:$C$50,2,FALSE))</f>
        <v>keine Reinigung</v>
      </c>
      <c r="Z148" s="84" t="str">
        <f>IF(U148=0,"0",VLOOKUP(U148,'Ausfüllen_Kalkulationsdaten UR'!$A$40:$C$50,3,FALSE))</f>
        <v>0</v>
      </c>
      <c r="AA148" s="24" t="str">
        <f>IF(U148=0,"0",VLOOKUP(K148,'Ausfüllen_Kalkulationsdaten UR'!$A$9:$E$33,5,FALSE))</f>
        <v>0</v>
      </c>
      <c r="AB148" s="71">
        <f>IF(K148="A1",'Ausfüllen_Kalkulationsdaten UR'!$E$10,IF(K148="C1",'Ausfüllen_Kalkulationsdaten UR'!$E$13,0))</f>
        <v>0</v>
      </c>
      <c r="AC148" s="28">
        <f>ROUND(AF148/'Ausfüllen_Kalkulationsdaten UR'!$E$5,2)</f>
        <v>0</v>
      </c>
      <c r="AD148" s="28">
        <f t="shared" si="16"/>
        <v>0</v>
      </c>
      <c r="AE148" s="29">
        <f t="shared" si="17"/>
        <v>0</v>
      </c>
      <c r="AF148" s="29">
        <f t="shared" si="18"/>
        <v>0</v>
      </c>
      <c r="AG148" s="25">
        <f>IF(K148="D2",'Ausfüllen_Kalkulationsdaten UR'!#REF!,'Ausfüllen_Kalkulationsdaten UR'!$D$36)</f>
        <v>0</v>
      </c>
      <c r="AH148" s="30">
        <f t="shared" si="19"/>
        <v>0</v>
      </c>
      <c r="AI148" s="30">
        <f t="shared" si="20"/>
        <v>0</v>
      </c>
      <c r="AJ148" s="30">
        <f>AH148/'Ausfüllen_Kalkulationsdaten UR'!$E$5</f>
        <v>0</v>
      </c>
    </row>
    <row r="149" spans="1:36" s="14" customFormat="1" x14ac:dyDescent="0.2">
      <c r="A149" s="22">
        <v>138</v>
      </c>
      <c r="B149" s="245" t="s">
        <v>359</v>
      </c>
      <c r="C149" s="245" t="s">
        <v>316</v>
      </c>
      <c r="D149" s="245" t="s">
        <v>576</v>
      </c>
      <c r="E149" s="246" t="s">
        <v>581</v>
      </c>
      <c r="F149" s="247"/>
      <c r="G149" s="248" t="s">
        <v>294</v>
      </c>
      <c r="H149" s="248" t="s">
        <v>303</v>
      </c>
      <c r="I149" s="249" t="s">
        <v>288</v>
      </c>
      <c r="J149" s="250" t="s">
        <v>316</v>
      </c>
      <c r="K149" s="248" t="s">
        <v>85</v>
      </c>
      <c r="L149" s="248" t="s">
        <v>529</v>
      </c>
      <c r="M149" s="251">
        <v>13</v>
      </c>
      <c r="N149" s="236"/>
      <c r="O149" s="236"/>
      <c r="P149" s="237"/>
      <c r="Q149" s="238"/>
      <c r="R149" s="238"/>
      <c r="S149" s="238"/>
      <c r="T149" s="239"/>
      <c r="U149" s="34">
        <f>IF(H149="Ja",VLOOKUP(K149,'Ausfüllen_Kalkulationsdaten UR'!$A$9:$D$33,4),0)</f>
        <v>0.04</v>
      </c>
      <c r="V149" s="34" t="str">
        <f t="shared" si="14"/>
        <v>/</v>
      </c>
      <c r="W149" s="23">
        <f>X149/'Ausfüllen_Kalkulationsdaten UR'!$E$5</f>
        <v>0.13732636137960175</v>
      </c>
      <c r="X149" s="27">
        <f t="shared" si="15"/>
        <v>26</v>
      </c>
      <c r="Y149" s="26" t="str">
        <f>IF(U149=0,"keine Reinigung",VLOOKUP(U149,'Ausfüllen_Kalkulationsdaten UR'!$A$40:$C$50,2,FALSE))</f>
        <v>jrl. zweimal</v>
      </c>
      <c r="Z149" s="84">
        <f>IF(U149=0,"0",VLOOKUP(U149,'Ausfüllen_Kalkulationsdaten UR'!$A$40:$C$50,3,FALSE))</f>
        <v>2</v>
      </c>
      <c r="AA149" s="24">
        <f>IF(U149=0,"0",VLOOKUP(K149,'Ausfüllen_Kalkulationsdaten UR'!$A$9:$E$33,5,FALSE))</f>
        <v>0</v>
      </c>
      <c r="AB149" s="71">
        <f>IF(K149="A1",'Ausfüllen_Kalkulationsdaten UR'!$E$10,IF(K149="C1",'Ausfüllen_Kalkulationsdaten UR'!$E$13,0))</f>
        <v>0</v>
      </c>
      <c r="AC149" s="28" t="e">
        <f>ROUND(AF149/'Ausfüllen_Kalkulationsdaten UR'!$E$5,2)</f>
        <v>#DIV/0!</v>
      </c>
      <c r="AD149" s="28" t="e">
        <f t="shared" si="16"/>
        <v>#DIV/0!</v>
      </c>
      <c r="AE149" s="29" t="e">
        <f t="shared" si="17"/>
        <v>#DIV/0!</v>
      </c>
      <c r="AF149" s="29" t="e">
        <f t="shared" si="18"/>
        <v>#DIV/0!</v>
      </c>
      <c r="AG149" s="25">
        <f>IF(K149="D2",'Ausfüllen_Kalkulationsdaten UR'!#REF!,'Ausfüllen_Kalkulationsdaten UR'!$D$36)</f>
        <v>0</v>
      </c>
      <c r="AH149" s="30" t="e">
        <f t="shared" si="19"/>
        <v>#DIV/0!</v>
      </c>
      <c r="AI149" s="30" t="e">
        <f t="shared" si="20"/>
        <v>#DIV/0!</v>
      </c>
      <c r="AJ149" s="30" t="e">
        <f>AH149/'Ausfüllen_Kalkulationsdaten UR'!$E$5</f>
        <v>#DIV/0!</v>
      </c>
    </row>
    <row r="150" spans="1:36" s="14" customFormat="1" x14ac:dyDescent="0.2">
      <c r="A150" s="22">
        <v>139</v>
      </c>
      <c r="B150" s="245" t="s">
        <v>359</v>
      </c>
      <c r="C150" s="245" t="s">
        <v>316</v>
      </c>
      <c r="D150" s="245" t="s">
        <v>576</v>
      </c>
      <c r="E150" s="246" t="s">
        <v>582</v>
      </c>
      <c r="F150" s="247" t="s">
        <v>424</v>
      </c>
      <c r="G150" s="248" t="s">
        <v>583</v>
      </c>
      <c r="H150" s="248" t="s">
        <v>303</v>
      </c>
      <c r="I150" s="249" t="s">
        <v>288</v>
      </c>
      <c r="J150" s="250" t="s">
        <v>316</v>
      </c>
      <c r="K150" s="248" t="s">
        <v>68</v>
      </c>
      <c r="L150" s="248" t="s">
        <v>304</v>
      </c>
      <c r="M150" s="251">
        <v>69.92</v>
      </c>
      <c r="N150" s="236"/>
      <c r="O150" s="236"/>
      <c r="P150" s="237"/>
      <c r="Q150" s="238"/>
      <c r="R150" s="238"/>
      <c r="S150" s="238"/>
      <c r="T150" s="239"/>
      <c r="U150" s="34">
        <f>IF(H150="Ja",VLOOKUP(K150,'Ausfüllen_Kalkulationsdaten UR'!$A$9:$D$33,4),0)</f>
        <v>5</v>
      </c>
      <c r="V150" s="34" t="str">
        <f t="shared" si="14"/>
        <v>/</v>
      </c>
      <c r="W150" s="23">
        <f>X150/'Ausfüllen_Kalkulationsdaten UR'!$E$5</f>
        <v>69.92</v>
      </c>
      <c r="X150" s="27">
        <f t="shared" si="15"/>
        <v>13237.953600000001</v>
      </c>
      <c r="Y150" s="26" t="str">
        <f>IF(U150=0,"keine Reinigung",VLOOKUP(U150,'Ausfüllen_Kalkulationsdaten UR'!$A$40:$C$50,2,FALSE))</f>
        <v xml:space="preserve">wtl. fünfmal </v>
      </c>
      <c r="Z150" s="84">
        <f>IF(U150=0,"0",VLOOKUP(U150,'Ausfüllen_Kalkulationsdaten UR'!$A$40:$C$50,3,FALSE))</f>
        <v>189.33</v>
      </c>
      <c r="AA150" s="24">
        <f>IF(U150=0,"0",VLOOKUP(K150,'Ausfüllen_Kalkulationsdaten UR'!$A$9:$E$33,5,FALSE))</f>
        <v>0</v>
      </c>
      <c r="AB150" s="71">
        <f>IF(K150="A1",'Ausfüllen_Kalkulationsdaten UR'!$E$10,IF(K150="C1",'Ausfüllen_Kalkulationsdaten UR'!$E$13,0))</f>
        <v>0</v>
      </c>
      <c r="AC150" s="28" t="e">
        <f>ROUND(AF150/'Ausfüllen_Kalkulationsdaten UR'!$E$5,2)</f>
        <v>#DIV/0!</v>
      </c>
      <c r="AD150" s="28" t="e">
        <f t="shared" si="16"/>
        <v>#DIV/0!</v>
      </c>
      <c r="AE150" s="29" t="e">
        <f t="shared" si="17"/>
        <v>#DIV/0!</v>
      </c>
      <c r="AF150" s="29" t="e">
        <f t="shared" si="18"/>
        <v>#DIV/0!</v>
      </c>
      <c r="AG150" s="25">
        <f>IF(K150="D2",'Ausfüllen_Kalkulationsdaten UR'!#REF!,'Ausfüllen_Kalkulationsdaten UR'!$D$36)</f>
        <v>0</v>
      </c>
      <c r="AH150" s="30" t="e">
        <f t="shared" si="19"/>
        <v>#DIV/0!</v>
      </c>
      <c r="AI150" s="30" t="e">
        <f t="shared" si="20"/>
        <v>#DIV/0!</v>
      </c>
      <c r="AJ150" s="30" t="e">
        <f>AH150/'Ausfüllen_Kalkulationsdaten UR'!$E$5</f>
        <v>#DIV/0!</v>
      </c>
    </row>
    <row r="151" spans="1:36" s="14" customFormat="1" x14ac:dyDescent="0.2">
      <c r="A151" s="22">
        <v>140</v>
      </c>
      <c r="B151" s="245" t="s">
        <v>359</v>
      </c>
      <c r="C151" s="245" t="s">
        <v>316</v>
      </c>
      <c r="D151" s="245" t="s">
        <v>576</v>
      </c>
      <c r="E151" s="246" t="s">
        <v>584</v>
      </c>
      <c r="F151" s="247" t="s">
        <v>430</v>
      </c>
      <c r="G151" s="248" t="s">
        <v>585</v>
      </c>
      <c r="H151" s="248" t="s">
        <v>303</v>
      </c>
      <c r="I151" s="249" t="s">
        <v>288</v>
      </c>
      <c r="J151" s="250" t="s">
        <v>316</v>
      </c>
      <c r="K151" s="248" t="s">
        <v>68</v>
      </c>
      <c r="L151" s="248" t="s">
        <v>311</v>
      </c>
      <c r="M151" s="251">
        <v>2.2999999999999998</v>
      </c>
      <c r="N151" s="236"/>
      <c r="O151" s="236"/>
      <c r="P151" s="237"/>
      <c r="Q151" s="238"/>
      <c r="R151" s="238"/>
      <c r="S151" s="238"/>
      <c r="T151" s="239"/>
      <c r="U151" s="34">
        <f>IF(H151="Ja",VLOOKUP(K151,'Ausfüllen_Kalkulationsdaten UR'!$A$9:$D$33,4),0)</f>
        <v>5</v>
      </c>
      <c r="V151" s="34" t="str">
        <f t="shared" si="14"/>
        <v>/</v>
      </c>
      <c r="W151" s="23">
        <f>X151/'Ausfüllen_Kalkulationsdaten UR'!$E$5</f>
        <v>2.2999999999999998</v>
      </c>
      <c r="X151" s="27">
        <f t="shared" si="15"/>
        <v>435.459</v>
      </c>
      <c r="Y151" s="26" t="str">
        <f>IF(U151=0,"keine Reinigung",VLOOKUP(U151,'Ausfüllen_Kalkulationsdaten UR'!$A$40:$C$50,2,FALSE))</f>
        <v xml:space="preserve">wtl. fünfmal </v>
      </c>
      <c r="Z151" s="84">
        <f>IF(U151=0,"0",VLOOKUP(U151,'Ausfüllen_Kalkulationsdaten UR'!$A$40:$C$50,3,FALSE))</f>
        <v>189.33</v>
      </c>
      <c r="AA151" s="24">
        <f>IF(U151=0,"0",VLOOKUP(K151,'Ausfüllen_Kalkulationsdaten UR'!$A$9:$E$33,5,FALSE))</f>
        <v>0</v>
      </c>
      <c r="AB151" s="71">
        <f>IF(K151="A1",'Ausfüllen_Kalkulationsdaten UR'!$E$10,IF(K151="C1",'Ausfüllen_Kalkulationsdaten UR'!$E$13,0))</f>
        <v>0</v>
      </c>
      <c r="AC151" s="28" t="e">
        <f>ROUND(AF151/'Ausfüllen_Kalkulationsdaten UR'!$E$5,2)</f>
        <v>#DIV/0!</v>
      </c>
      <c r="AD151" s="28" t="e">
        <f t="shared" si="16"/>
        <v>#DIV/0!</v>
      </c>
      <c r="AE151" s="29" t="e">
        <f t="shared" si="17"/>
        <v>#DIV/0!</v>
      </c>
      <c r="AF151" s="29" t="e">
        <f t="shared" si="18"/>
        <v>#DIV/0!</v>
      </c>
      <c r="AG151" s="25">
        <f>IF(K151="D2",'Ausfüllen_Kalkulationsdaten UR'!#REF!,'Ausfüllen_Kalkulationsdaten UR'!$D$36)</f>
        <v>0</v>
      </c>
      <c r="AH151" s="30" t="e">
        <f t="shared" si="19"/>
        <v>#DIV/0!</v>
      </c>
      <c r="AI151" s="30" t="e">
        <f t="shared" si="20"/>
        <v>#DIV/0!</v>
      </c>
      <c r="AJ151" s="30" t="e">
        <f>AH151/'Ausfüllen_Kalkulationsdaten UR'!$E$5</f>
        <v>#DIV/0!</v>
      </c>
    </row>
    <row r="152" spans="1:36" s="14" customFormat="1" x14ac:dyDescent="0.2">
      <c r="A152" s="22">
        <v>141</v>
      </c>
      <c r="B152" s="245" t="s">
        <v>359</v>
      </c>
      <c r="C152" s="245" t="s">
        <v>316</v>
      </c>
      <c r="D152" s="245" t="s">
        <v>576</v>
      </c>
      <c r="E152" s="246" t="s">
        <v>586</v>
      </c>
      <c r="F152" s="247" t="s">
        <v>145</v>
      </c>
      <c r="G152" s="248" t="s">
        <v>335</v>
      </c>
      <c r="H152" s="248" t="s">
        <v>303</v>
      </c>
      <c r="I152" s="249" t="s">
        <v>288</v>
      </c>
      <c r="J152" s="250" t="s">
        <v>316</v>
      </c>
      <c r="K152" s="248" t="s">
        <v>14</v>
      </c>
      <c r="L152" s="248" t="s">
        <v>311</v>
      </c>
      <c r="M152" s="251">
        <v>6.87</v>
      </c>
      <c r="N152" s="236"/>
      <c r="O152" s="236"/>
      <c r="P152" s="237"/>
      <c r="Q152" s="238"/>
      <c r="R152" s="238"/>
      <c r="S152" s="238"/>
      <c r="T152" s="239"/>
      <c r="U152" s="34">
        <f>IF(H152="Ja",VLOOKUP(K152,'Ausfüllen_Kalkulationsdaten UR'!$A$9:$D$33,4),0)</f>
        <v>0.25</v>
      </c>
      <c r="V152" s="34" t="str">
        <f t="shared" si="14"/>
        <v>/</v>
      </c>
      <c r="W152" s="23">
        <f>X152/'Ausfüllen_Kalkulationsdaten UR'!$E$5</f>
        <v>0.3991443511329425</v>
      </c>
      <c r="X152" s="27">
        <f t="shared" si="15"/>
        <v>75.570000000000007</v>
      </c>
      <c r="Y152" s="26" t="str">
        <f>IF(U152=0,"keine Reinigung",VLOOKUP(U152,'Ausfüllen_Kalkulationsdaten UR'!$A$40:$C$50,2,FALSE))</f>
        <v>mtl. einmal</v>
      </c>
      <c r="Z152" s="84">
        <f>IF(U152=0,"0",VLOOKUP(U152,'Ausfüllen_Kalkulationsdaten UR'!$A$40:$C$50,3,FALSE))</f>
        <v>11</v>
      </c>
      <c r="AA152" s="24">
        <f>IF(U152=0,"0",VLOOKUP(K152,'Ausfüllen_Kalkulationsdaten UR'!$A$9:$E$33,5,FALSE))</f>
        <v>0</v>
      </c>
      <c r="AB152" s="71">
        <f>IF(K152="A1",'Ausfüllen_Kalkulationsdaten UR'!$E$10,IF(K152="C1",'Ausfüllen_Kalkulationsdaten UR'!$E$13,0))</f>
        <v>0</v>
      </c>
      <c r="AC152" s="28" t="e">
        <f>ROUND(AF152/'Ausfüllen_Kalkulationsdaten UR'!$E$5,2)</f>
        <v>#DIV/0!</v>
      </c>
      <c r="AD152" s="28" t="e">
        <f t="shared" si="16"/>
        <v>#DIV/0!</v>
      </c>
      <c r="AE152" s="29" t="e">
        <f t="shared" si="17"/>
        <v>#DIV/0!</v>
      </c>
      <c r="AF152" s="29" t="e">
        <f t="shared" si="18"/>
        <v>#DIV/0!</v>
      </c>
      <c r="AG152" s="25">
        <f>IF(K152="D2",'Ausfüllen_Kalkulationsdaten UR'!#REF!,'Ausfüllen_Kalkulationsdaten UR'!$D$36)</f>
        <v>0</v>
      </c>
      <c r="AH152" s="30" t="e">
        <f t="shared" si="19"/>
        <v>#DIV/0!</v>
      </c>
      <c r="AI152" s="30" t="e">
        <f t="shared" si="20"/>
        <v>#DIV/0!</v>
      </c>
      <c r="AJ152" s="30" t="e">
        <f>AH152/'Ausfüllen_Kalkulationsdaten UR'!$E$5</f>
        <v>#DIV/0!</v>
      </c>
    </row>
    <row r="153" spans="1:36" s="14" customFormat="1" x14ac:dyDescent="0.2">
      <c r="A153" s="22">
        <v>142</v>
      </c>
      <c r="B153" s="245" t="s">
        <v>359</v>
      </c>
      <c r="C153" s="245" t="s">
        <v>316</v>
      </c>
      <c r="D153" s="245" t="s">
        <v>576</v>
      </c>
      <c r="E153" s="246" t="s">
        <v>587</v>
      </c>
      <c r="F153" s="247" t="s">
        <v>145</v>
      </c>
      <c r="G153" s="248" t="s">
        <v>483</v>
      </c>
      <c r="H153" s="248" t="s">
        <v>303</v>
      </c>
      <c r="I153" s="249" t="s">
        <v>288</v>
      </c>
      <c r="J153" s="250" t="s">
        <v>316</v>
      </c>
      <c r="K153" s="248" t="s">
        <v>66</v>
      </c>
      <c r="L153" s="248" t="s">
        <v>311</v>
      </c>
      <c r="M153" s="251">
        <v>112.54</v>
      </c>
      <c r="N153" s="236"/>
      <c r="O153" s="236"/>
      <c r="P153" s="237"/>
      <c r="Q153" s="238"/>
      <c r="R153" s="238"/>
      <c r="S153" s="238"/>
      <c r="T153" s="239"/>
      <c r="U153" s="34">
        <f>IF(H153="Ja",VLOOKUP(K153,'Ausfüllen_Kalkulationsdaten UR'!$A$9:$D$33,4),0)</f>
        <v>2.5</v>
      </c>
      <c r="V153" s="34">
        <f t="shared" si="14"/>
        <v>2.5</v>
      </c>
      <c r="W153" s="23">
        <f>X153/'Ausfüllen_Kalkulationsdaten UR'!$E$5</f>
        <v>56.27</v>
      </c>
      <c r="X153" s="27">
        <f t="shared" si="15"/>
        <v>10653.599100000001</v>
      </c>
      <c r="Y153" s="26" t="str">
        <f>IF(U153=0,"keine Reinigung",VLOOKUP(U153,'Ausfüllen_Kalkulationsdaten UR'!$A$40:$C$50,2,FALSE))</f>
        <v>VollR-/TeilR. täglich im Wechsel</v>
      </c>
      <c r="Z153" s="84">
        <f>IF(U153=0,"0",VLOOKUP(U153,'Ausfüllen_Kalkulationsdaten UR'!$A$40:$C$50,3,FALSE))</f>
        <v>94.665000000000006</v>
      </c>
      <c r="AA153" s="24">
        <f>IF(U153=0,"0",VLOOKUP(K153,'Ausfüllen_Kalkulationsdaten UR'!$A$9:$E$33,5,FALSE))</f>
        <v>0</v>
      </c>
      <c r="AB153" s="71">
        <f>IF(K153="A1",'Ausfüllen_Kalkulationsdaten UR'!$E$10,IF(K153="C1",'Ausfüllen_Kalkulationsdaten UR'!$E$13,0))</f>
        <v>0</v>
      </c>
      <c r="AC153" s="28" t="e">
        <f>ROUND(AF153/'Ausfüllen_Kalkulationsdaten UR'!$E$5,2)</f>
        <v>#DIV/0!</v>
      </c>
      <c r="AD153" s="28" t="e">
        <f t="shared" si="16"/>
        <v>#DIV/0!</v>
      </c>
      <c r="AE153" s="29" t="e">
        <f t="shared" si="17"/>
        <v>#DIV/0!</v>
      </c>
      <c r="AF153" s="29" t="e">
        <f t="shared" si="18"/>
        <v>#DIV/0!</v>
      </c>
      <c r="AG153" s="25">
        <f>IF(K153="D2",'Ausfüllen_Kalkulationsdaten UR'!#REF!,'Ausfüllen_Kalkulationsdaten UR'!$D$36)</f>
        <v>0</v>
      </c>
      <c r="AH153" s="30" t="e">
        <f t="shared" si="19"/>
        <v>#DIV/0!</v>
      </c>
      <c r="AI153" s="30" t="e">
        <f t="shared" si="20"/>
        <v>#DIV/0!</v>
      </c>
      <c r="AJ153" s="30" t="e">
        <f>AH153/'Ausfüllen_Kalkulationsdaten UR'!$E$5</f>
        <v>#DIV/0!</v>
      </c>
    </row>
    <row r="154" spans="1:36" s="14" customFormat="1" x14ac:dyDescent="0.2">
      <c r="A154" s="22">
        <v>143</v>
      </c>
      <c r="B154" s="245" t="s">
        <v>359</v>
      </c>
      <c r="C154" s="245" t="s">
        <v>316</v>
      </c>
      <c r="D154" s="245" t="s">
        <v>576</v>
      </c>
      <c r="E154" s="254" t="s">
        <v>588</v>
      </c>
      <c r="F154" s="247" t="s">
        <v>145</v>
      </c>
      <c r="G154" s="248" t="s">
        <v>589</v>
      </c>
      <c r="H154" s="248" t="s">
        <v>303</v>
      </c>
      <c r="I154" s="249" t="s">
        <v>288</v>
      </c>
      <c r="J154" s="250" t="s">
        <v>316</v>
      </c>
      <c r="K154" s="248" t="s">
        <v>7</v>
      </c>
      <c r="L154" s="248" t="s">
        <v>311</v>
      </c>
      <c r="M154" s="251">
        <v>14.29</v>
      </c>
      <c r="N154" s="236"/>
      <c r="O154" s="236"/>
      <c r="P154" s="237"/>
      <c r="Q154" s="238"/>
      <c r="R154" s="238"/>
      <c r="S154" s="238"/>
      <c r="T154" s="239"/>
      <c r="U154" s="34">
        <f>IF(H154="Ja",VLOOKUP(K154,'Ausfüllen_Kalkulationsdaten UR'!$A$9:$D$33,4),0)</f>
        <v>5</v>
      </c>
      <c r="V154" s="34" t="str">
        <f t="shared" si="14"/>
        <v>/</v>
      </c>
      <c r="W154" s="23">
        <f>X154/'Ausfüllen_Kalkulationsdaten UR'!$E$5</f>
        <v>14.29</v>
      </c>
      <c r="X154" s="27">
        <f t="shared" si="15"/>
        <v>2705.5257000000001</v>
      </c>
      <c r="Y154" s="26" t="str">
        <f>IF(U154=0,"keine Reinigung",VLOOKUP(U154,'Ausfüllen_Kalkulationsdaten UR'!$A$40:$C$50,2,FALSE))</f>
        <v xml:space="preserve">wtl. fünfmal </v>
      </c>
      <c r="Z154" s="84">
        <f>IF(U154=0,"0",VLOOKUP(U154,'Ausfüllen_Kalkulationsdaten UR'!$A$40:$C$50,3,FALSE))</f>
        <v>189.33</v>
      </c>
      <c r="AA154" s="24">
        <f>IF(U154=0,"0",VLOOKUP(K154,'Ausfüllen_Kalkulationsdaten UR'!$A$9:$E$33,5,FALSE))</f>
        <v>0</v>
      </c>
      <c r="AB154" s="71">
        <f>IF(K154="A1",'Ausfüllen_Kalkulationsdaten UR'!$E$10,IF(K154="C1",'Ausfüllen_Kalkulationsdaten UR'!$E$13,0))</f>
        <v>0</v>
      </c>
      <c r="AC154" s="28" t="e">
        <f>ROUND(AF154/'Ausfüllen_Kalkulationsdaten UR'!$E$5,2)</f>
        <v>#DIV/0!</v>
      </c>
      <c r="AD154" s="28" t="e">
        <f t="shared" si="16"/>
        <v>#DIV/0!</v>
      </c>
      <c r="AE154" s="29" t="e">
        <f t="shared" si="17"/>
        <v>#DIV/0!</v>
      </c>
      <c r="AF154" s="29" t="e">
        <f t="shared" si="18"/>
        <v>#DIV/0!</v>
      </c>
      <c r="AG154" s="25">
        <f>IF(K154="D2",'Ausfüllen_Kalkulationsdaten UR'!#REF!,'Ausfüllen_Kalkulationsdaten UR'!$D$36)</f>
        <v>0</v>
      </c>
      <c r="AH154" s="30" t="e">
        <f t="shared" si="19"/>
        <v>#DIV/0!</v>
      </c>
      <c r="AI154" s="30" t="e">
        <f t="shared" si="20"/>
        <v>#DIV/0!</v>
      </c>
      <c r="AJ154" s="30" t="e">
        <f>AH154/'Ausfüllen_Kalkulationsdaten UR'!$E$5</f>
        <v>#DIV/0!</v>
      </c>
    </row>
    <row r="155" spans="1:36" s="14" customFormat="1" x14ac:dyDescent="0.2">
      <c r="A155" s="22">
        <v>144</v>
      </c>
      <c r="B155" s="245" t="s">
        <v>359</v>
      </c>
      <c r="C155" s="245" t="s">
        <v>316</v>
      </c>
      <c r="D155" s="245" t="s">
        <v>576</v>
      </c>
      <c r="E155" s="254" t="s">
        <v>590</v>
      </c>
      <c r="F155" s="247" t="s">
        <v>145</v>
      </c>
      <c r="G155" s="248" t="s">
        <v>591</v>
      </c>
      <c r="H155" s="248" t="s">
        <v>303</v>
      </c>
      <c r="I155" s="249" t="s">
        <v>288</v>
      </c>
      <c r="J155" s="250" t="s">
        <v>316</v>
      </c>
      <c r="K155" s="248" t="s">
        <v>7</v>
      </c>
      <c r="L155" s="248" t="s">
        <v>311</v>
      </c>
      <c r="M155" s="251">
        <v>30.05</v>
      </c>
      <c r="N155" s="236"/>
      <c r="O155" s="236"/>
      <c r="P155" s="237"/>
      <c r="Q155" s="238"/>
      <c r="R155" s="238"/>
      <c r="S155" s="238"/>
      <c r="T155" s="239"/>
      <c r="U155" s="34">
        <f>IF(H155="Ja",VLOOKUP(K155,'Ausfüllen_Kalkulationsdaten UR'!$A$9:$D$33,4),0)</f>
        <v>5</v>
      </c>
      <c r="V155" s="34" t="str">
        <f t="shared" si="14"/>
        <v>/</v>
      </c>
      <c r="W155" s="23">
        <f>X155/'Ausfüllen_Kalkulationsdaten UR'!$E$5</f>
        <v>30.049999999999997</v>
      </c>
      <c r="X155" s="27">
        <f t="shared" si="15"/>
        <v>5689.3665000000001</v>
      </c>
      <c r="Y155" s="26" t="str">
        <f>IF(U155=0,"keine Reinigung",VLOOKUP(U155,'Ausfüllen_Kalkulationsdaten UR'!$A$40:$C$50,2,FALSE))</f>
        <v xml:space="preserve">wtl. fünfmal </v>
      </c>
      <c r="Z155" s="84">
        <f>IF(U155=0,"0",VLOOKUP(U155,'Ausfüllen_Kalkulationsdaten UR'!$A$40:$C$50,3,FALSE))</f>
        <v>189.33</v>
      </c>
      <c r="AA155" s="24">
        <f>IF(U155=0,"0",VLOOKUP(K155,'Ausfüllen_Kalkulationsdaten UR'!$A$9:$E$33,5,FALSE))</f>
        <v>0</v>
      </c>
      <c r="AB155" s="71">
        <f>IF(K155="A1",'Ausfüllen_Kalkulationsdaten UR'!$E$10,IF(K155="C1",'Ausfüllen_Kalkulationsdaten UR'!$E$13,0))</f>
        <v>0</v>
      </c>
      <c r="AC155" s="28" t="e">
        <f>ROUND(AF155/'Ausfüllen_Kalkulationsdaten UR'!$E$5,2)</f>
        <v>#DIV/0!</v>
      </c>
      <c r="AD155" s="28" t="e">
        <f t="shared" si="16"/>
        <v>#DIV/0!</v>
      </c>
      <c r="AE155" s="29" t="e">
        <f t="shared" si="17"/>
        <v>#DIV/0!</v>
      </c>
      <c r="AF155" s="29" t="e">
        <f t="shared" si="18"/>
        <v>#DIV/0!</v>
      </c>
      <c r="AG155" s="25">
        <f>IF(K155="D2",'Ausfüllen_Kalkulationsdaten UR'!#REF!,'Ausfüllen_Kalkulationsdaten UR'!$D$36)</f>
        <v>0</v>
      </c>
      <c r="AH155" s="30" t="e">
        <f t="shared" si="19"/>
        <v>#DIV/0!</v>
      </c>
      <c r="AI155" s="30" t="e">
        <f t="shared" si="20"/>
        <v>#DIV/0!</v>
      </c>
      <c r="AJ155" s="30" t="e">
        <f>AH155/'Ausfüllen_Kalkulationsdaten UR'!$E$5</f>
        <v>#DIV/0!</v>
      </c>
    </row>
    <row r="156" spans="1:36" s="14" customFormat="1" x14ac:dyDescent="0.2">
      <c r="A156" s="22">
        <v>145</v>
      </c>
      <c r="B156" s="245" t="s">
        <v>359</v>
      </c>
      <c r="C156" s="245" t="s">
        <v>316</v>
      </c>
      <c r="D156" s="245" t="s">
        <v>576</v>
      </c>
      <c r="E156" s="254" t="s">
        <v>592</v>
      </c>
      <c r="F156" s="247" t="s">
        <v>145</v>
      </c>
      <c r="G156" s="248" t="s">
        <v>593</v>
      </c>
      <c r="H156" s="248" t="s">
        <v>303</v>
      </c>
      <c r="I156" s="249" t="s">
        <v>288</v>
      </c>
      <c r="J156" s="250" t="s">
        <v>316</v>
      </c>
      <c r="K156" s="248" t="s">
        <v>7</v>
      </c>
      <c r="L156" s="248" t="s">
        <v>311</v>
      </c>
      <c r="M156" s="251">
        <v>16.36</v>
      </c>
      <c r="N156" s="236"/>
      <c r="O156" s="236"/>
      <c r="P156" s="237"/>
      <c r="Q156" s="238"/>
      <c r="R156" s="238"/>
      <c r="S156" s="238"/>
      <c r="T156" s="239"/>
      <c r="U156" s="34">
        <f>IF(H156="Ja",VLOOKUP(K156,'Ausfüllen_Kalkulationsdaten UR'!$A$9:$D$33,4),0)</f>
        <v>5</v>
      </c>
      <c r="V156" s="34" t="str">
        <f t="shared" si="14"/>
        <v>/</v>
      </c>
      <c r="W156" s="23">
        <f>X156/'Ausfüllen_Kalkulationsdaten UR'!$E$5</f>
        <v>16.36</v>
      </c>
      <c r="X156" s="27">
        <f t="shared" si="15"/>
        <v>3097.4387999999999</v>
      </c>
      <c r="Y156" s="26" t="str">
        <f>IF(U156=0,"keine Reinigung",VLOOKUP(U156,'Ausfüllen_Kalkulationsdaten UR'!$A$40:$C$50,2,FALSE))</f>
        <v xml:space="preserve">wtl. fünfmal </v>
      </c>
      <c r="Z156" s="84">
        <f>IF(U156=0,"0",VLOOKUP(U156,'Ausfüllen_Kalkulationsdaten UR'!$A$40:$C$50,3,FALSE))</f>
        <v>189.33</v>
      </c>
      <c r="AA156" s="24">
        <f>IF(U156=0,"0",VLOOKUP(K156,'Ausfüllen_Kalkulationsdaten UR'!$A$9:$E$33,5,FALSE))</f>
        <v>0</v>
      </c>
      <c r="AB156" s="71">
        <f>IF(K156="A1",'Ausfüllen_Kalkulationsdaten UR'!$E$10,IF(K156="C1",'Ausfüllen_Kalkulationsdaten UR'!$E$13,0))</f>
        <v>0</v>
      </c>
      <c r="AC156" s="28" t="e">
        <f>ROUND(AF156/'Ausfüllen_Kalkulationsdaten UR'!$E$5,2)</f>
        <v>#DIV/0!</v>
      </c>
      <c r="AD156" s="28" t="e">
        <f t="shared" si="16"/>
        <v>#DIV/0!</v>
      </c>
      <c r="AE156" s="29" t="e">
        <f t="shared" si="17"/>
        <v>#DIV/0!</v>
      </c>
      <c r="AF156" s="29" t="e">
        <f t="shared" si="18"/>
        <v>#DIV/0!</v>
      </c>
      <c r="AG156" s="25">
        <f>IF(K156="D2",'Ausfüllen_Kalkulationsdaten UR'!#REF!,'Ausfüllen_Kalkulationsdaten UR'!$D$36)</f>
        <v>0</v>
      </c>
      <c r="AH156" s="30" t="e">
        <f t="shared" si="19"/>
        <v>#DIV/0!</v>
      </c>
      <c r="AI156" s="30" t="e">
        <f t="shared" si="20"/>
        <v>#DIV/0!</v>
      </c>
      <c r="AJ156" s="30" t="e">
        <f>AH156/'Ausfüllen_Kalkulationsdaten UR'!$E$5</f>
        <v>#DIV/0!</v>
      </c>
    </row>
    <row r="157" spans="1:36" s="14" customFormat="1" x14ac:dyDescent="0.2">
      <c r="A157" s="22">
        <v>146</v>
      </c>
      <c r="B157" s="245" t="s">
        <v>359</v>
      </c>
      <c r="C157" s="245" t="s">
        <v>316</v>
      </c>
      <c r="D157" s="245" t="s">
        <v>576</v>
      </c>
      <c r="E157" s="254" t="s">
        <v>594</v>
      </c>
      <c r="F157" s="247" t="s">
        <v>145</v>
      </c>
      <c r="G157" s="248" t="s">
        <v>595</v>
      </c>
      <c r="H157" s="248" t="s">
        <v>303</v>
      </c>
      <c r="I157" s="249" t="s">
        <v>288</v>
      </c>
      <c r="J157" s="250" t="s">
        <v>316</v>
      </c>
      <c r="K157" s="248" t="s">
        <v>66</v>
      </c>
      <c r="L157" s="248" t="s">
        <v>311</v>
      </c>
      <c r="M157" s="251">
        <v>12.34</v>
      </c>
      <c r="N157" s="236"/>
      <c r="O157" s="236"/>
      <c r="P157" s="237"/>
      <c r="Q157" s="238"/>
      <c r="R157" s="238"/>
      <c r="S157" s="238"/>
      <c r="T157" s="239"/>
      <c r="U157" s="34">
        <f>IF(H157="Ja",VLOOKUP(K157,'Ausfüllen_Kalkulationsdaten UR'!$A$9:$D$33,4),0)</f>
        <v>2.5</v>
      </c>
      <c r="V157" s="34">
        <f t="shared" si="14"/>
        <v>2.5</v>
      </c>
      <c r="W157" s="23">
        <f>X157/'Ausfüllen_Kalkulationsdaten UR'!$E$5</f>
        <v>6.17</v>
      </c>
      <c r="X157" s="27">
        <f t="shared" si="15"/>
        <v>1168.1661000000001</v>
      </c>
      <c r="Y157" s="26" t="str">
        <f>IF(U157=0,"keine Reinigung",VLOOKUP(U157,'Ausfüllen_Kalkulationsdaten UR'!$A$40:$C$50,2,FALSE))</f>
        <v>VollR-/TeilR. täglich im Wechsel</v>
      </c>
      <c r="Z157" s="84">
        <f>IF(U157=0,"0",VLOOKUP(U157,'Ausfüllen_Kalkulationsdaten UR'!$A$40:$C$50,3,FALSE))</f>
        <v>94.665000000000006</v>
      </c>
      <c r="AA157" s="24">
        <f>IF(U157=0,"0",VLOOKUP(K157,'Ausfüllen_Kalkulationsdaten UR'!$A$9:$E$33,5,FALSE))</f>
        <v>0</v>
      </c>
      <c r="AB157" s="71">
        <f>IF(K157="A1",'Ausfüllen_Kalkulationsdaten UR'!$E$10,IF(K157="C1",'Ausfüllen_Kalkulationsdaten UR'!$E$13,0))</f>
        <v>0</v>
      </c>
      <c r="AC157" s="28" t="e">
        <f>ROUND(AF157/'Ausfüllen_Kalkulationsdaten UR'!$E$5,2)</f>
        <v>#DIV/0!</v>
      </c>
      <c r="AD157" s="28" t="e">
        <f t="shared" si="16"/>
        <v>#DIV/0!</v>
      </c>
      <c r="AE157" s="29" t="e">
        <f t="shared" si="17"/>
        <v>#DIV/0!</v>
      </c>
      <c r="AF157" s="29" t="e">
        <f t="shared" si="18"/>
        <v>#DIV/0!</v>
      </c>
      <c r="AG157" s="25">
        <f>IF(K157="D2",'Ausfüllen_Kalkulationsdaten UR'!#REF!,'Ausfüllen_Kalkulationsdaten UR'!$D$36)</f>
        <v>0</v>
      </c>
      <c r="AH157" s="30" t="e">
        <f t="shared" si="19"/>
        <v>#DIV/0!</v>
      </c>
      <c r="AI157" s="30" t="e">
        <f t="shared" si="20"/>
        <v>#DIV/0!</v>
      </c>
      <c r="AJ157" s="30" t="e">
        <f>AH157/'Ausfüllen_Kalkulationsdaten UR'!$E$5</f>
        <v>#DIV/0!</v>
      </c>
    </row>
    <row r="158" spans="1:36" s="14" customFormat="1" x14ac:dyDescent="0.2">
      <c r="A158" s="22">
        <v>147</v>
      </c>
      <c r="B158" s="245" t="s">
        <v>359</v>
      </c>
      <c r="C158" s="245" t="s">
        <v>316</v>
      </c>
      <c r="D158" s="245" t="s">
        <v>576</v>
      </c>
      <c r="E158" s="254" t="s">
        <v>596</v>
      </c>
      <c r="F158" s="247"/>
      <c r="G158" s="248" t="s">
        <v>597</v>
      </c>
      <c r="H158" s="248" t="s">
        <v>303</v>
      </c>
      <c r="I158" s="249" t="s">
        <v>288</v>
      </c>
      <c r="J158" s="250" t="s">
        <v>316</v>
      </c>
      <c r="K158" s="248" t="s">
        <v>66</v>
      </c>
      <c r="L158" s="248" t="s">
        <v>311</v>
      </c>
      <c r="M158" s="251">
        <v>12.73</v>
      </c>
      <c r="N158" s="236"/>
      <c r="O158" s="236"/>
      <c r="P158" s="237"/>
      <c r="Q158" s="238"/>
      <c r="R158" s="238"/>
      <c r="S158" s="238"/>
      <c r="T158" s="239"/>
      <c r="U158" s="34">
        <f>IF(H158="Ja",VLOOKUP(K158,'Ausfüllen_Kalkulationsdaten UR'!$A$9:$D$33,4),0)</f>
        <v>2.5</v>
      </c>
      <c r="V158" s="34">
        <f t="shared" si="14"/>
        <v>2.5</v>
      </c>
      <c r="W158" s="23">
        <f>X158/'Ausfüllen_Kalkulationsdaten UR'!$E$5</f>
        <v>6.3650000000000002</v>
      </c>
      <c r="X158" s="27">
        <f t="shared" si="15"/>
        <v>1205.08545</v>
      </c>
      <c r="Y158" s="26" t="str">
        <f>IF(U158=0,"keine Reinigung",VLOOKUP(U158,'Ausfüllen_Kalkulationsdaten UR'!$A$40:$C$50,2,FALSE))</f>
        <v>VollR-/TeilR. täglich im Wechsel</v>
      </c>
      <c r="Z158" s="84">
        <f>IF(U158=0,"0",VLOOKUP(U158,'Ausfüllen_Kalkulationsdaten UR'!$A$40:$C$50,3,FALSE))</f>
        <v>94.665000000000006</v>
      </c>
      <c r="AA158" s="24">
        <f>IF(U158=0,"0",VLOOKUP(K158,'Ausfüllen_Kalkulationsdaten UR'!$A$9:$E$33,5,FALSE))</f>
        <v>0</v>
      </c>
      <c r="AB158" s="71">
        <f>IF(K158="A1",'Ausfüllen_Kalkulationsdaten UR'!$E$10,IF(K158="C1",'Ausfüllen_Kalkulationsdaten UR'!$E$13,0))</f>
        <v>0</v>
      </c>
      <c r="AC158" s="28" t="e">
        <f>ROUND(AF158/'Ausfüllen_Kalkulationsdaten UR'!$E$5,2)</f>
        <v>#DIV/0!</v>
      </c>
      <c r="AD158" s="28" t="e">
        <f t="shared" si="16"/>
        <v>#DIV/0!</v>
      </c>
      <c r="AE158" s="29" t="e">
        <f t="shared" si="17"/>
        <v>#DIV/0!</v>
      </c>
      <c r="AF158" s="29" t="e">
        <f t="shared" si="18"/>
        <v>#DIV/0!</v>
      </c>
      <c r="AG158" s="25">
        <f>IF(K158="D2",'Ausfüllen_Kalkulationsdaten UR'!#REF!,'Ausfüllen_Kalkulationsdaten UR'!$D$36)</f>
        <v>0</v>
      </c>
      <c r="AH158" s="30" t="e">
        <f t="shared" si="19"/>
        <v>#DIV/0!</v>
      </c>
      <c r="AI158" s="30" t="e">
        <f t="shared" si="20"/>
        <v>#DIV/0!</v>
      </c>
      <c r="AJ158" s="30" t="e">
        <f>AH158/'Ausfüllen_Kalkulationsdaten UR'!$E$5</f>
        <v>#DIV/0!</v>
      </c>
    </row>
    <row r="159" spans="1:36" s="14" customFormat="1" x14ac:dyDescent="0.2">
      <c r="A159" s="22">
        <v>148</v>
      </c>
      <c r="B159" s="245" t="s">
        <v>359</v>
      </c>
      <c r="C159" s="245" t="s">
        <v>316</v>
      </c>
      <c r="D159" s="245" t="s">
        <v>576</v>
      </c>
      <c r="E159" s="254" t="s">
        <v>598</v>
      </c>
      <c r="F159" s="247"/>
      <c r="G159" s="248" t="s">
        <v>599</v>
      </c>
      <c r="H159" s="248" t="s">
        <v>303</v>
      </c>
      <c r="I159" s="249" t="s">
        <v>288</v>
      </c>
      <c r="J159" s="250" t="s">
        <v>316</v>
      </c>
      <c r="K159" s="248" t="s">
        <v>66</v>
      </c>
      <c r="L159" s="248" t="s">
        <v>311</v>
      </c>
      <c r="M159" s="251">
        <v>12.73</v>
      </c>
      <c r="N159" s="236"/>
      <c r="O159" s="236"/>
      <c r="P159" s="237"/>
      <c r="Q159" s="238"/>
      <c r="R159" s="238"/>
      <c r="S159" s="238"/>
      <c r="T159" s="239"/>
      <c r="U159" s="34">
        <f>IF(H159="Ja",VLOOKUP(K159,'Ausfüllen_Kalkulationsdaten UR'!$A$9:$D$33,4),0)</f>
        <v>2.5</v>
      </c>
      <c r="V159" s="34">
        <f t="shared" si="14"/>
        <v>2.5</v>
      </c>
      <c r="W159" s="23">
        <f>X159/'Ausfüllen_Kalkulationsdaten UR'!$E$5</f>
        <v>6.3650000000000002</v>
      </c>
      <c r="X159" s="27">
        <f t="shared" si="15"/>
        <v>1205.08545</v>
      </c>
      <c r="Y159" s="26" t="str">
        <f>IF(U159=0,"keine Reinigung",VLOOKUP(U159,'Ausfüllen_Kalkulationsdaten UR'!$A$40:$C$50,2,FALSE))</f>
        <v>VollR-/TeilR. täglich im Wechsel</v>
      </c>
      <c r="Z159" s="84">
        <f>IF(U159=0,"0",VLOOKUP(U159,'Ausfüllen_Kalkulationsdaten UR'!$A$40:$C$50,3,FALSE))</f>
        <v>94.665000000000006</v>
      </c>
      <c r="AA159" s="24">
        <f>IF(U159=0,"0",VLOOKUP(K159,'Ausfüllen_Kalkulationsdaten UR'!$A$9:$E$33,5,FALSE))</f>
        <v>0</v>
      </c>
      <c r="AB159" s="71">
        <f>IF(K159="A1",'Ausfüllen_Kalkulationsdaten UR'!$E$10,IF(K159="C1",'Ausfüllen_Kalkulationsdaten UR'!$E$13,0))</f>
        <v>0</v>
      </c>
      <c r="AC159" s="28" t="e">
        <f>ROUND(AF159/'Ausfüllen_Kalkulationsdaten UR'!$E$5,2)</f>
        <v>#DIV/0!</v>
      </c>
      <c r="AD159" s="28" t="e">
        <f t="shared" si="16"/>
        <v>#DIV/0!</v>
      </c>
      <c r="AE159" s="29" t="e">
        <f t="shared" si="17"/>
        <v>#DIV/0!</v>
      </c>
      <c r="AF159" s="29" t="e">
        <f t="shared" si="18"/>
        <v>#DIV/0!</v>
      </c>
      <c r="AG159" s="25">
        <f>IF(K159="D2",'Ausfüllen_Kalkulationsdaten UR'!#REF!,'Ausfüllen_Kalkulationsdaten UR'!$D$36)</f>
        <v>0</v>
      </c>
      <c r="AH159" s="30" t="e">
        <f t="shared" si="19"/>
        <v>#DIV/0!</v>
      </c>
      <c r="AI159" s="30" t="e">
        <f t="shared" si="20"/>
        <v>#DIV/0!</v>
      </c>
      <c r="AJ159" s="30" t="e">
        <f>AH159/'Ausfüllen_Kalkulationsdaten UR'!$E$5</f>
        <v>#DIV/0!</v>
      </c>
    </row>
    <row r="160" spans="1:36" s="14" customFormat="1" x14ac:dyDescent="0.2">
      <c r="A160" s="22">
        <v>149</v>
      </c>
      <c r="B160" s="245" t="s">
        <v>359</v>
      </c>
      <c r="C160" s="245" t="s">
        <v>316</v>
      </c>
      <c r="D160" s="245" t="s">
        <v>576</v>
      </c>
      <c r="E160" s="254" t="s">
        <v>600</v>
      </c>
      <c r="F160" s="247" t="s">
        <v>145</v>
      </c>
      <c r="G160" s="248" t="s">
        <v>601</v>
      </c>
      <c r="H160" s="248" t="s">
        <v>303</v>
      </c>
      <c r="I160" s="249" t="s">
        <v>288</v>
      </c>
      <c r="J160" s="250" t="s">
        <v>316</v>
      </c>
      <c r="K160" s="248" t="s">
        <v>66</v>
      </c>
      <c r="L160" s="248" t="s">
        <v>311</v>
      </c>
      <c r="M160" s="251">
        <v>12.43</v>
      </c>
      <c r="N160" s="236"/>
      <c r="O160" s="236"/>
      <c r="P160" s="237"/>
      <c r="Q160" s="238"/>
      <c r="R160" s="238"/>
      <c r="S160" s="238"/>
      <c r="T160" s="239"/>
      <c r="U160" s="34">
        <f>IF(H160="Ja",VLOOKUP(K160,'Ausfüllen_Kalkulationsdaten UR'!$A$9:$D$33,4),0)</f>
        <v>2.5</v>
      </c>
      <c r="V160" s="34">
        <f t="shared" si="14"/>
        <v>2.5</v>
      </c>
      <c r="W160" s="23">
        <f>X160/'Ausfüllen_Kalkulationsdaten UR'!$E$5</f>
        <v>6.2149999999999999</v>
      </c>
      <c r="X160" s="27">
        <f t="shared" si="15"/>
        <v>1176.68595</v>
      </c>
      <c r="Y160" s="26" t="str">
        <f>IF(U160=0,"keine Reinigung",VLOOKUP(U160,'Ausfüllen_Kalkulationsdaten UR'!$A$40:$C$50,2,FALSE))</f>
        <v>VollR-/TeilR. täglich im Wechsel</v>
      </c>
      <c r="Z160" s="84">
        <f>IF(U160=0,"0",VLOOKUP(U160,'Ausfüllen_Kalkulationsdaten UR'!$A$40:$C$50,3,FALSE))</f>
        <v>94.665000000000006</v>
      </c>
      <c r="AA160" s="24">
        <f>IF(U160=0,"0",VLOOKUP(K160,'Ausfüllen_Kalkulationsdaten UR'!$A$9:$E$33,5,FALSE))</f>
        <v>0</v>
      </c>
      <c r="AB160" s="71">
        <f>IF(K160="A1",'Ausfüllen_Kalkulationsdaten UR'!$E$10,IF(K160="C1",'Ausfüllen_Kalkulationsdaten UR'!$E$13,0))</f>
        <v>0</v>
      </c>
      <c r="AC160" s="28" t="e">
        <f>ROUND(AF160/'Ausfüllen_Kalkulationsdaten UR'!$E$5,2)</f>
        <v>#DIV/0!</v>
      </c>
      <c r="AD160" s="28" t="e">
        <f t="shared" si="16"/>
        <v>#DIV/0!</v>
      </c>
      <c r="AE160" s="29" t="e">
        <f t="shared" si="17"/>
        <v>#DIV/0!</v>
      </c>
      <c r="AF160" s="29" t="e">
        <f t="shared" si="18"/>
        <v>#DIV/0!</v>
      </c>
      <c r="AG160" s="25">
        <f>IF(K160="D2",'Ausfüllen_Kalkulationsdaten UR'!#REF!,'Ausfüllen_Kalkulationsdaten UR'!$D$36)</f>
        <v>0</v>
      </c>
      <c r="AH160" s="30" t="e">
        <f t="shared" si="19"/>
        <v>#DIV/0!</v>
      </c>
      <c r="AI160" s="30" t="e">
        <f t="shared" si="20"/>
        <v>#DIV/0!</v>
      </c>
      <c r="AJ160" s="30" t="e">
        <f>AH160/'Ausfüllen_Kalkulationsdaten UR'!$E$5</f>
        <v>#DIV/0!</v>
      </c>
    </row>
    <row r="161" spans="1:36" s="14" customFormat="1" x14ac:dyDescent="0.2">
      <c r="A161" s="22">
        <v>150</v>
      </c>
      <c r="B161" s="245" t="s">
        <v>359</v>
      </c>
      <c r="C161" s="245" t="s">
        <v>316</v>
      </c>
      <c r="D161" s="245" t="s">
        <v>576</v>
      </c>
      <c r="E161" s="254" t="s">
        <v>602</v>
      </c>
      <c r="F161" s="247" t="s">
        <v>145</v>
      </c>
      <c r="G161" s="248" t="s">
        <v>603</v>
      </c>
      <c r="H161" s="248" t="s">
        <v>303</v>
      </c>
      <c r="I161" s="249" t="s">
        <v>288</v>
      </c>
      <c r="J161" s="250" t="s">
        <v>316</v>
      </c>
      <c r="K161" s="248" t="s">
        <v>51</v>
      </c>
      <c r="L161" s="248" t="s">
        <v>311</v>
      </c>
      <c r="M161" s="251">
        <v>64.08</v>
      </c>
      <c r="N161" s="236"/>
      <c r="O161" s="236"/>
      <c r="P161" s="237"/>
      <c r="Q161" s="238"/>
      <c r="R161" s="238"/>
      <c r="S161" s="238"/>
      <c r="T161" s="239"/>
      <c r="U161" s="34">
        <f>IF(H161="Ja",VLOOKUP(K161,'Ausfüllen_Kalkulationsdaten UR'!$A$9:$D$33,4),0)</f>
        <v>2.5</v>
      </c>
      <c r="V161" s="34">
        <f t="shared" si="14"/>
        <v>2.5</v>
      </c>
      <c r="W161" s="23">
        <f>X161/'Ausfüllen_Kalkulationsdaten UR'!$E$5</f>
        <v>32.04</v>
      </c>
      <c r="X161" s="27">
        <f t="shared" si="15"/>
        <v>6066.1332000000002</v>
      </c>
      <c r="Y161" s="26" t="str">
        <f>IF(U161=0,"keine Reinigung",VLOOKUP(U161,'Ausfüllen_Kalkulationsdaten UR'!$A$40:$C$50,2,FALSE))</f>
        <v>VollR-/TeilR. täglich im Wechsel</v>
      </c>
      <c r="Z161" s="84">
        <f>IF(U161=0,"0",VLOOKUP(U161,'Ausfüllen_Kalkulationsdaten UR'!$A$40:$C$50,3,FALSE))</f>
        <v>94.665000000000006</v>
      </c>
      <c r="AA161" s="24">
        <f>IF(U161=0,"0",VLOOKUP(K161,'Ausfüllen_Kalkulationsdaten UR'!$A$9:$E$33,5,FALSE))</f>
        <v>0</v>
      </c>
      <c r="AB161" s="71">
        <f>IF(K161="A1",'Ausfüllen_Kalkulationsdaten UR'!$E$10,IF(K161="C1",'Ausfüllen_Kalkulationsdaten UR'!$E$13,0))</f>
        <v>0</v>
      </c>
      <c r="AC161" s="28" t="e">
        <f>ROUND(AF161/'Ausfüllen_Kalkulationsdaten UR'!$E$5,2)</f>
        <v>#DIV/0!</v>
      </c>
      <c r="AD161" s="28" t="e">
        <f t="shared" si="16"/>
        <v>#DIV/0!</v>
      </c>
      <c r="AE161" s="29" t="e">
        <f t="shared" si="17"/>
        <v>#DIV/0!</v>
      </c>
      <c r="AF161" s="29" t="e">
        <f t="shared" si="18"/>
        <v>#DIV/0!</v>
      </c>
      <c r="AG161" s="25">
        <f>IF(K161="D2",'Ausfüllen_Kalkulationsdaten UR'!#REF!,'Ausfüllen_Kalkulationsdaten UR'!$D$36)</f>
        <v>0</v>
      </c>
      <c r="AH161" s="30" t="e">
        <f t="shared" si="19"/>
        <v>#DIV/0!</v>
      </c>
      <c r="AI161" s="30" t="e">
        <f t="shared" si="20"/>
        <v>#DIV/0!</v>
      </c>
      <c r="AJ161" s="30" t="e">
        <f>AH161/'Ausfüllen_Kalkulationsdaten UR'!$E$5</f>
        <v>#DIV/0!</v>
      </c>
    </row>
    <row r="162" spans="1:36" s="14" customFormat="1" x14ac:dyDescent="0.2">
      <c r="A162" s="22">
        <v>151</v>
      </c>
      <c r="B162" s="245" t="s">
        <v>359</v>
      </c>
      <c r="C162" s="245" t="s">
        <v>316</v>
      </c>
      <c r="D162" s="245" t="s">
        <v>576</v>
      </c>
      <c r="E162" s="254" t="s">
        <v>604</v>
      </c>
      <c r="F162" s="247" t="s">
        <v>145</v>
      </c>
      <c r="G162" s="248" t="s">
        <v>605</v>
      </c>
      <c r="H162" s="248" t="s">
        <v>303</v>
      </c>
      <c r="I162" s="249" t="s">
        <v>288</v>
      </c>
      <c r="J162" s="250" t="s">
        <v>316</v>
      </c>
      <c r="K162" s="248" t="s">
        <v>51</v>
      </c>
      <c r="L162" s="248" t="s">
        <v>311</v>
      </c>
      <c r="M162" s="251">
        <v>20.420000000000002</v>
      </c>
      <c r="N162" s="236"/>
      <c r="O162" s="236"/>
      <c r="P162" s="237"/>
      <c r="Q162" s="238"/>
      <c r="R162" s="238"/>
      <c r="S162" s="238"/>
      <c r="T162" s="239"/>
      <c r="U162" s="34">
        <f>IF(H162="Ja",VLOOKUP(K162,'Ausfüllen_Kalkulationsdaten UR'!$A$9:$D$33,4),0)</f>
        <v>2.5</v>
      </c>
      <c r="V162" s="34">
        <f t="shared" si="14"/>
        <v>2.5</v>
      </c>
      <c r="W162" s="23">
        <f>X162/'Ausfüllen_Kalkulationsdaten UR'!$E$5</f>
        <v>10.210000000000001</v>
      </c>
      <c r="X162" s="27">
        <f t="shared" si="15"/>
        <v>1933.0593000000003</v>
      </c>
      <c r="Y162" s="26" t="str">
        <f>IF(U162=0,"keine Reinigung",VLOOKUP(U162,'Ausfüllen_Kalkulationsdaten UR'!$A$40:$C$50,2,FALSE))</f>
        <v>VollR-/TeilR. täglich im Wechsel</v>
      </c>
      <c r="Z162" s="84">
        <f>IF(U162=0,"0",VLOOKUP(U162,'Ausfüllen_Kalkulationsdaten UR'!$A$40:$C$50,3,FALSE))</f>
        <v>94.665000000000006</v>
      </c>
      <c r="AA162" s="24">
        <f>IF(U162=0,"0",VLOOKUP(K162,'Ausfüllen_Kalkulationsdaten UR'!$A$9:$E$33,5,FALSE))</f>
        <v>0</v>
      </c>
      <c r="AB162" s="71">
        <f>IF(K162="A1",'Ausfüllen_Kalkulationsdaten UR'!$E$10,IF(K162="C1",'Ausfüllen_Kalkulationsdaten UR'!$E$13,0))</f>
        <v>0</v>
      </c>
      <c r="AC162" s="28" t="e">
        <f>ROUND(AF162/'Ausfüllen_Kalkulationsdaten UR'!$E$5,2)</f>
        <v>#DIV/0!</v>
      </c>
      <c r="AD162" s="28" t="e">
        <f t="shared" si="16"/>
        <v>#DIV/0!</v>
      </c>
      <c r="AE162" s="29" t="e">
        <f t="shared" si="17"/>
        <v>#DIV/0!</v>
      </c>
      <c r="AF162" s="29" t="e">
        <f t="shared" si="18"/>
        <v>#DIV/0!</v>
      </c>
      <c r="AG162" s="25">
        <f>IF(K162="D2",'Ausfüllen_Kalkulationsdaten UR'!#REF!,'Ausfüllen_Kalkulationsdaten UR'!$D$36)</f>
        <v>0</v>
      </c>
      <c r="AH162" s="30" t="e">
        <f t="shared" si="19"/>
        <v>#DIV/0!</v>
      </c>
      <c r="AI162" s="30" t="e">
        <f t="shared" si="20"/>
        <v>#DIV/0!</v>
      </c>
      <c r="AJ162" s="30" t="e">
        <f>AH162/'Ausfüllen_Kalkulationsdaten UR'!$E$5</f>
        <v>#DIV/0!</v>
      </c>
    </row>
    <row r="163" spans="1:36" s="14" customFormat="1" x14ac:dyDescent="0.2">
      <c r="A163" s="22">
        <v>152</v>
      </c>
      <c r="B163" s="245" t="s">
        <v>359</v>
      </c>
      <c r="C163" s="245" t="s">
        <v>316</v>
      </c>
      <c r="D163" s="245" t="s">
        <v>576</v>
      </c>
      <c r="E163" s="254" t="s">
        <v>606</v>
      </c>
      <c r="F163" s="247" t="s">
        <v>145</v>
      </c>
      <c r="G163" s="248" t="s">
        <v>607</v>
      </c>
      <c r="H163" s="248" t="s">
        <v>303</v>
      </c>
      <c r="I163" s="249" t="s">
        <v>288</v>
      </c>
      <c r="J163" s="250" t="s">
        <v>316</v>
      </c>
      <c r="K163" s="248" t="s">
        <v>110</v>
      </c>
      <c r="L163" s="248" t="s">
        <v>311</v>
      </c>
      <c r="M163" s="251">
        <v>49.16</v>
      </c>
      <c r="N163" s="236"/>
      <c r="O163" s="236"/>
      <c r="P163" s="237"/>
      <c r="Q163" s="238"/>
      <c r="R163" s="238"/>
      <c r="S163" s="238"/>
      <c r="T163" s="239"/>
      <c r="U163" s="34">
        <f>IF(H163="Ja",VLOOKUP(K163,'Ausfüllen_Kalkulationsdaten UR'!$A$9:$D$33,4),0)</f>
        <v>5</v>
      </c>
      <c r="V163" s="34" t="str">
        <f t="shared" si="14"/>
        <v>/</v>
      </c>
      <c r="W163" s="23">
        <f>X163/'Ausfüllen_Kalkulationsdaten UR'!$E$5</f>
        <v>49.16</v>
      </c>
      <c r="X163" s="27">
        <f t="shared" si="15"/>
        <v>9307.4627999999993</v>
      </c>
      <c r="Y163" s="26" t="str">
        <f>IF(U163=0,"keine Reinigung",VLOOKUP(U163,'Ausfüllen_Kalkulationsdaten UR'!$A$40:$C$50,2,FALSE))</f>
        <v xml:space="preserve">wtl. fünfmal </v>
      </c>
      <c r="Z163" s="84">
        <f>IF(U163=0,"0",VLOOKUP(U163,'Ausfüllen_Kalkulationsdaten UR'!$A$40:$C$50,3,FALSE))</f>
        <v>189.33</v>
      </c>
      <c r="AA163" s="24">
        <f>IF(U163=0,"0",VLOOKUP(K163,'Ausfüllen_Kalkulationsdaten UR'!$A$9:$E$33,5,FALSE))</f>
        <v>0</v>
      </c>
      <c r="AB163" s="71">
        <f>IF(K163="A1",'Ausfüllen_Kalkulationsdaten UR'!$E$10,IF(K163="C1",'Ausfüllen_Kalkulationsdaten UR'!$E$13,0))</f>
        <v>0</v>
      </c>
      <c r="AC163" s="28" t="e">
        <f>ROUND(AF163/'Ausfüllen_Kalkulationsdaten UR'!$E$5,2)</f>
        <v>#DIV/0!</v>
      </c>
      <c r="AD163" s="28" t="e">
        <f t="shared" si="16"/>
        <v>#DIV/0!</v>
      </c>
      <c r="AE163" s="29" t="e">
        <f t="shared" si="17"/>
        <v>#DIV/0!</v>
      </c>
      <c r="AF163" s="29" t="e">
        <f t="shared" si="18"/>
        <v>#DIV/0!</v>
      </c>
      <c r="AG163" s="25">
        <f>IF(K163="D2",'Ausfüllen_Kalkulationsdaten UR'!#REF!,'Ausfüllen_Kalkulationsdaten UR'!$D$36)</f>
        <v>0</v>
      </c>
      <c r="AH163" s="30" t="e">
        <f t="shared" si="19"/>
        <v>#DIV/0!</v>
      </c>
      <c r="AI163" s="30" t="e">
        <f t="shared" si="20"/>
        <v>#DIV/0!</v>
      </c>
      <c r="AJ163" s="30" t="e">
        <f>AH163/'Ausfüllen_Kalkulationsdaten UR'!$E$5</f>
        <v>#DIV/0!</v>
      </c>
    </row>
    <row r="164" spans="1:36" s="14" customFormat="1" x14ac:dyDescent="0.2">
      <c r="A164" s="22">
        <v>153</v>
      </c>
      <c r="B164" s="245" t="s">
        <v>359</v>
      </c>
      <c r="C164" s="245" t="s">
        <v>316</v>
      </c>
      <c r="D164" s="245" t="s">
        <v>576</v>
      </c>
      <c r="E164" s="254" t="s">
        <v>608</v>
      </c>
      <c r="F164" s="247" t="s">
        <v>145</v>
      </c>
      <c r="G164" s="248" t="s">
        <v>609</v>
      </c>
      <c r="H164" s="248" t="s">
        <v>303</v>
      </c>
      <c r="I164" s="249" t="s">
        <v>288</v>
      </c>
      <c r="J164" s="250" t="s">
        <v>316</v>
      </c>
      <c r="K164" s="248" t="s">
        <v>48</v>
      </c>
      <c r="L164" s="248" t="s">
        <v>311</v>
      </c>
      <c r="M164" s="251">
        <v>32.08</v>
      </c>
      <c r="N164" s="236"/>
      <c r="O164" s="236"/>
      <c r="P164" s="237"/>
      <c r="Q164" s="238"/>
      <c r="R164" s="238"/>
      <c r="S164" s="238"/>
      <c r="T164" s="239"/>
      <c r="U164" s="34">
        <f>IF(H164="Ja",VLOOKUP(K164,'Ausfüllen_Kalkulationsdaten UR'!$A$9:$D$33,4),0)</f>
        <v>2.5</v>
      </c>
      <c r="V164" s="34">
        <f t="shared" si="14"/>
        <v>2.5</v>
      </c>
      <c r="W164" s="23">
        <f>X164/'Ausfüllen_Kalkulationsdaten UR'!$E$5</f>
        <v>16.04</v>
      </c>
      <c r="X164" s="27">
        <f t="shared" si="15"/>
        <v>3036.8532</v>
      </c>
      <c r="Y164" s="26" t="str">
        <f>IF(U164=0,"keine Reinigung",VLOOKUP(U164,'Ausfüllen_Kalkulationsdaten UR'!$A$40:$C$50,2,FALSE))</f>
        <v>VollR-/TeilR. täglich im Wechsel</v>
      </c>
      <c r="Z164" s="84">
        <f>IF(U164=0,"0",VLOOKUP(U164,'Ausfüllen_Kalkulationsdaten UR'!$A$40:$C$50,3,FALSE))</f>
        <v>94.665000000000006</v>
      </c>
      <c r="AA164" s="24">
        <f>IF(U164=0,"0",VLOOKUP(K164,'Ausfüllen_Kalkulationsdaten UR'!$A$9:$E$33,5,FALSE))</f>
        <v>0</v>
      </c>
      <c r="AB164" s="71">
        <f>IF(K164="A1",'Ausfüllen_Kalkulationsdaten UR'!$E$10,IF(K164="C1",'Ausfüllen_Kalkulationsdaten UR'!$E$13,0))</f>
        <v>0</v>
      </c>
      <c r="AC164" s="28" t="e">
        <f>ROUND(AF164/'Ausfüllen_Kalkulationsdaten UR'!$E$5,2)</f>
        <v>#DIV/0!</v>
      </c>
      <c r="AD164" s="28" t="e">
        <f t="shared" si="16"/>
        <v>#DIV/0!</v>
      </c>
      <c r="AE164" s="29" t="e">
        <f t="shared" si="17"/>
        <v>#DIV/0!</v>
      </c>
      <c r="AF164" s="29" t="e">
        <f t="shared" si="18"/>
        <v>#DIV/0!</v>
      </c>
      <c r="AG164" s="25">
        <f>IF(K164="D2",'Ausfüllen_Kalkulationsdaten UR'!#REF!,'Ausfüllen_Kalkulationsdaten UR'!$D$36)</f>
        <v>0</v>
      </c>
      <c r="AH164" s="30" t="e">
        <f t="shared" si="19"/>
        <v>#DIV/0!</v>
      </c>
      <c r="AI164" s="30" t="e">
        <f t="shared" si="20"/>
        <v>#DIV/0!</v>
      </c>
      <c r="AJ164" s="30" t="e">
        <f>AH164/'Ausfüllen_Kalkulationsdaten UR'!$E$5</f>
        <v>#DIV/0!</v>
      </c>
    </row>
    <row r="165" spans="1:36" s="14" customFormat="1" x14ac:dyDescent="0.2">
      <c r="A165" s="22">
        <v>154</v>
      </c>
      <c r="B165" s="245" t="s">
        <v>359</v>
      </c>
      <c r="C165" s="245" t="s">
        <v>316</v>
      </c>
      <c r="D165" s="245" t="s">
        <v>576</v>
      </c>
      <c r="E165" s="254" t="s">
        <v>610</v>
      </c>
      <c r="F165" s="247" t="s">
        <v>145</v>
      </c>
      <c r="G165" s="248" t="s">
        <v>611</v>
      </c>
      <c r="H165" s="248" t="s">
        <v>303</v>
      </c>
      <c r="I165" s="249" t="s">
        <v>288</v>
      </c>
      <c r="J165" s="250" t="s">
        <v>316</v>
      </c>
      <c r="K165" s="248" t="s">
        <v>51</v>
      </c>
      <c r="L165" s="248" t="s">
        <v>311</v>
      </c>
      <c r="M165" s="248">
        <v>64.39</v>
      </c>
      <c r="N165" s="236"/>
      <c r="O165" s="236"/>
      <c r="P165" s="237"/>
      <c r="Q165" s="238"/>
      <c r="R165" s="238"/>
      <c r="S165" s="238"/>
      <c r="T165" s="239"/>
      <c r="U165" s="34">
        <f>IF(H165="Ja",VLOOKUP(K165,'Ausfüllen_Kalkulationsdaten UR'!$A$9:$D$33,4),0)</f>
        <v>2.5</v>
      </c>
      <c r="V165" s="34">
        <f t="shared" si="14"/>
        <v>2.5</v>
      </c>
      <c r="W165" s="23">
        <f>X165/'Ausfüllen_Kalkulationsdaten UR'!$E$5</f>
        <v>32.195</v>
      </c>
      <c r="X165" s="27">
        <f t="shared" si="15"/>
        <v>6095.4793500000005</v>
      </c>
      <c r="Y165" s="26" t="str">
        <f>IF(U165=0,"keine Reinigung",VLOOKUP(U165,'Ausfüllen_Kalkulationsdaten UR'!$A$40:$C$50,2,FALSE))</f>
        <v>VollR-/TeilR. täglich im Wechsel</v>
      </c>
      <c r="Z165" s="84">
        <f>IF(U165=0,"0",VLOOKUP(U165,'Ausfüllen_Kalkulationsdaten UR'!$A$40:$C$50,3,FALSE))</f>
        <v>94.665000000000006</v>
      </c>
      <c r="AA165" s="24">
        <f>IF(U165=0,"0",VLOOKUP(K165,'Ausfüllen_Kalkulationsdaten UR'!$A$9:$E$33,5,FALSE))</f>
        <v>0</v>
      </c>
      <c r="AB165" s="71">
        <f>IF(K165="A1",'Ausfüllen_Kalkulationsdaten UR'!$E$10,IF(K165="C1",'Ausfüllen_Kalkulationsdaten UR'!$E$13,0))</f>
        <v>0</v>
      </c>
      <c r="AC165" s="28" t="e">
        <f>ROUND(AF165/'Ausfüllen_Kalkulationsdaten UR'!$E$5,2)</f>
        <v>#DIV/0!</v>
      </c>
      <c r="AD165" s="28" t="e">
        <f t="shared" si="16"/>
        <v>#DIV/0!</v>
      </c>
      <c r="AE165" s="29" t="e">
        <f t="shared" si="17"/>
        <v>#DIV/0!</v>
      </c>
      <c r="AF165" s="29" t="e">
        <f t="shared" si="18"/>
        <v>#DIV/0!</v>
      </c>
      <c r="AG165" s="25">
        <f>IF(K165="D2",'Ausfüllen_Kalkulationsdaten UR'!#REF!,'Ausfüllen_Kalkulationsdaten UR'!$D$36)</f>
        <v>0</v>
      </c>
      <c r="AH165" s="30" t="e">
        <f t="shared" si="19"/>
        <v>#DIV/0!</v>
      </c>
      <c r="AI165" s="30" t="e">
        <f t="shared" si="20"/>
        <v>#DIV/0!</v>
      </c>
      <c r="AJ165" s="30" t="e">
        <f>AH165/'Ausfüllen_Kalkulationsdaten UR'!$E$5</f>
        <v>#DIV/0!</v>
      </c>
    </row>
    <row r="166" spans="1:36" s="14" customFormat="1" x14ac:dyDescent="0.2">
      <c r="A166" s="22">
        <v>155</v>
      </c>
      <c r="B166" s="245" t="s">
        <v>359</v>
      </c>
      <c r="C166" s="245" t="s">
        <v>316</v>
      </c>
      <c r="D166" s="245" t="s">
        <v>576</v>
      </c>
      <c r="E166" s="254" t="s">
        <v>612</v>
      </c>
      <c r="F166" s="247" t="s">
        <v>145</v>
      </c>
      <c r="G166" s="248" t="s">
        <v>611</v>
      </c>
      <c r="H166" s="248" t="s">
        <v>303</v>
      </c>
      <c r="I166" s="249" t="s">
        <v>288</v>
      </c>
      <c r="J166" s="250" t="s">
        <v>316</v>
      </c>
      <c r="K166" s="248" t="s">
        <v>51</v>
      </c>
      <c r="L166" s="248" t="s">
        <v>311</v>
      </c>
      <c r="M166" s="248">
        <v>64.08</v>
      </c>
      <c r="N166" s="236"/>
      <c r="O166" s="236"/>
      <c r="P166" s="237"/>
      <c r="Q166" s="238"/>
      <c r="R166" s="238"/>
      <c r="S166" s="238"/>
      <c r="T166" s="239"/>
      <c r="U166" s="34">
        <f>IF(H166="Ja",VLOOKUP(K166,'Ausfüllen_Kalkulationsdaten UR'!$A$9:$D$33,4),0)</f>
        <v>2.5</v>
      </c>
      <c r="V166" s="34">
        <f t="shared" si="14"/>
        <v>2.5</v>
      </c>
      <c r="W166" s="23">
        <f>X166/'Ausfüllen_Kalkulationsdaten UR'!$E$5</f>
        <v>32.04</v>
      </c>
      <c r="X166" s="27">
        <f t="shared" si="15"/>
        <v>6066.1332000000002</v>
      </c>
      <c r="Y166" s="26" t="str">
        <f>IF(U166=0,"keine Reinigung",VLOOKUP(U166,'Ausfüllen_Kalkulationsdaten UR'!$A$40:$C$50,2,FALSE))</f>
        <v>VollR-/TeilR. täglich im Wechsel</v>
      </c>
      <c r="Z166" s="84">
        <f>IF(U166=0,"0",VLOOKUP(U166,'Ausfüllen_Kalkulationsdaten UR'!$A$40:$C$50,3,FALSE))</f>
        <v>94.665000000000006</v>
      </c>
      <c r="AA166" s="24">
        <f>IF(U166=0,"0",VLOOKUP(K166,'Ausfüllen_Kalkulationsdaten UR'!$A$9:$E$33,5,FALSE))</f>
        <v>0</v>
      </c>
      <c r="AB166" s="71">
        <f>IF(K166="A1",'Ausfüllen_Kalkulationsdaten UR'!$E$10,IF(K166="C1",'Ausfüllen_Kalkulationsdaten UR'!$E$13,0))</f>
        <v>0</v>
      </c>
      <c r="AC166" s="28" t="e">
        <f>ROUND(AF166/'Ausfüllen_Kalkulationsdaten UR'!$E$5,2)</f>
        <v>#DIV/0!</v>
      </c>
      <c r="AD166" s="28" t="e">
        <f t="shared" si="16"/>
        <v>#DIV/0!</v>
      </c>
      <c r="AE166" s="29" t="e">
        <f t="shared" si="17"/>
        <v>#DIV/0!</v>
      </c>
      <c r="AF166" s="29" t="e">
        <f t="shared" si="18"/>
        <v>#DIV/0!</v>
      </c>
      <c r="AG166" s="25">
        <f>IF(K166="D2",'Ausfüllen_Kalkulationsdaten UR'!#REF!,'Ausfüllen_Kalkulationsdaten UR'!$D$36)</f>
        <v>0</v>
      </c>
      <c r="AH166" s="30" t="e">
        <f t="shared" si="19"/>
        <v>#DIV/0!</v>
      </c>
      <c r="AI166" s="30" t="e">
        <f t="shared" si="20"/>
        <v>#DIV/0!</v>
      </c>
      <c r="AJ166" s="30" t="e">
        <f>AH166/'Ausfüllen_Kalkulationsdaten UR'!$E$5</f>
        <v>#DIV/0!</v>
      </c>
    </row>
    <row r="167" spans="1:36" s="14" customFormat="1" x14ac:dyDescent="0.2">
      <c r="A167" s="22">
        <v>156</v>
      </c>
      <c r="B167" s="245" t="s">
        <v>359</v>
      </c>
      <c r="C167" s="245" t="s">
        <v>316</v>
      </c>
      <c r="D167" s="245" t="s">
        <v>576</v>
      </c>
      <c r="E167" s="254" t="s">
        <v>613</v>
      </c>
      <c r="F167" s="247" t="s">
        <v>145</v>
      </c>
      <c r="G167" s="248" t="s">
        <v>611</v>
      </c>
      <c r="H167" s="248" t="s">
        <v>303</v>
      </c>
      <c r="I167" s="249" t="s">
        <v>288</v>
      </c>
      <c r="J167" s="250" t="s">
        <v>316</v>
      </c>
      <c r="K167" s="248" t="s">
        <v>51</v>
      </c>
      <c r="L167" s="248" t="s">
        <v>311</v>
      </c>
      <c r="M167" s="248">
        <v>64.08</v>
      </c>
      <c r="N167" s="236"/>
      <c r="O167" s="236"/>
      <c r="P167" s="237"/>
      <c r="Q167" s="238"/>
      <c r="R167" s="238"/>
      <c r="S167" s="238"/>
      <c r="T167" s="239"/>
      <c r="U167" s="34">
        <f>IF(H167="Ja",VLOOKUP(K167,'Ausfüllen_Kalkulationsdaten UR'!$A$9:$D$33,4),0)</f>
        <v>2.5</v>
      </c>
      <c r="V167" s="34">
        <f t="shared" si="14"/>
        <v>2.5</v>
      </c>
      <c r="W167" s="23">
        <f>X167/'Ausfüllen_Kalkulationsdaten UR'!$E$5</f>
        <v>32.04</v>
      </c>
      <c r="X167" s="27">
        <f t="shared" si="15"/>
        <v>6066.1332000000002</v>
      </c>
      <c r="Y167" s="26" t="str">
        <f>IF(U167=0,"keine Reinigung",VLOOKUP(U167,'Ausfüllen_Kalkulationsdaten UR'!$A$40:$C$50,2,FALSE))</f>
        <v>VollR-/TeilR. täglich im Wechsel</v>
      </c>
      <c r="Z167" s="84">
        <f>IF(U167=0,"0",VLOOKUP(U167,'Ausfüllen_Kalkulationsdaten UR'!$A$40:$C$50,3,FALSE))</f>
        <v>94.665000000000006</v>
      </c>
      <c r="AA167" s="24">
        <f>IF(U167=0,"0",VLOOKUP(K167,'Ausfüllen_Kalkulationsdaten UR'!$A$9:$E$33,5,FALSE))</f>
        <v>0</v>
      </c>
      <c r="AB167" s="71">
        <f>IF(K167="A1",'Ausfüllen_Kalkulationsdaten UR'!$E$10,IF(K167="C1",'Ausfüllen_Kalkulationsdaten UR'!$E$13,0))</f>
        <v>0</v>
      </c>
      <c r="AC167" s="28" t="e">
        <f>ROUND(AF167/'Ausfüllen_Kalkulationsdaten UR'!$E$5,2)</f>
        <v>#DIV/0!</v>
      </c>
      <c r="AD167" s="28" t="e">
        <f t="shared" si="16"/>
        <v>#DIV/0!</v>
      </c>
      <c r="AE167" s="29" t="e">
        <f t="shared" si="17"/>
        <v>#DIV/0!</v>
      </c>
      <c r="AF167" s="29" t="e">
        <f t="shared" si="18"/>
        <v>#DIV/0!</v>
      </c>
      <c r="AG167" s="25">
        <f>IF(K167="D2",'Ausfüllen_Kalkulationsdaten UR'!#REF!,'Ausfüllen_Kalkulationsdaten UR'!$D$36)</f>
        <v>0</v>
      </c>
      <c r="AH167" s="30" t="e">
        <f t="shared" si="19"/>
        <v>#DIV/0!</v>
      </c>
      <c r="AI167" s="30" t="e">
        <f t="shared" si="20"/>
        <v>#DIV/0!</v>
      </c>
      <c r="AJ167" s="30" t="e">
        <f>AH167/'Ausfüllen_Kalkulationsdaten UR'!$E$5</f>
        <v>#DIV/0!</v>
      </c>
    </row>
    <row r="168" spans="1:36" s="14" customFormat="1" x14ac:dyDescent="0.2">
      <c r="A168" s="22">
        <v>157</v>
      </c>
      <c r="B168" s="245" t="s">
        <v>359</v>
      </c>
      <c r="C168" s="245" t="s">
        <v>316</v>
      </c>
      <c r="D168" s="245" t="s">
        <v>576</v>
      </c>
      <c r="E168" s="254" t="s">
        <v>614</v>
      </c>
      <c r="F168" s="247" t="s">
        <v>145</v>
      </c>
      <c r="G168" s="248" t="s">
        <v>449</v>
      </c>
      <c r="H168" s="248" t="s">
        <v>303</v>
      </c>
      <c r="I168" s="249" t="s">
        <v>288</v>
      </c>
      <c r="J168" s="250" t="s">
        <v>316</v>
      </c>
      <c r="K168" s="248" t="s">
        <v>72</v>
      </c>
      <c r="L168" s="248" t="s">
        <v>336</v>
      </c>
      <c r="M168" s="251">
        <v>3.8</v>
      </c>
      <c r="N168" s="236"/>
      <c r="O168" s="236"/>
      <c r="P168" s="237"/>
      <c r="Q168" s="238"/>
      <c r="R168" s="238"/>
      <c r="S168" s="238"/>
      <c r="T168" s="239"/>
      <c r="U168" s="34">
        <f>IF(H168="Ja",VLOOKUP(K168,'Ausfüllen_Kalkulationsdaten UR'!$A$9:$D$33,4),0)</f>
        <v>10</v>
      </c>
      <c r="V168" s="34" t="str">
        <f t="shared" si="14"/>
        <v>/</v>
      </c>
      <c r="W168" s="23">
        <f>X168/'Ausfüllen_Kalkulationsdaten UR'!$E$5</f>
        <v>7.6000000000000005</v>
      </c>
      <c r="X168" s="27">
        <f t="shared" si="15"/>
        <v>1438.9080000000001</v>
      </c>
      <c r="Y168" s="26" t="str">
        <f>IF(U168=0,"keine Reinigung",VLOOKUP(U168,'Ausfüllen_Kalkulationsdaten UR'!$A$40:$C$50,2,FALSE))</f>
        <v>2x täglich</v>
      </c>
      <c r="Z168" s="84">
        <f>IF(U168=0,"0",VLOOKUP(U168,'Ausfüllen_Kalkulationsdaten UR'!$A$40:$C$50,3,FALSE))</f>
        <v>378.66</v>
      </c>
      <c r="AA168" s="24">
        <f>IF(U168=0,"0",VLOOKUP(K168,'Ausfüllen_Kalkulationsdaten UR'!$A$9:$E$33,5,FALSE))</f>
        <v>0</v>
      </c>
      <c r="AB168" s="71">
        <f>IF(K168="A1",'Ausfüllen_Kalkulationsdaten UR'!$E$10,IF(K168="C1",'Ausfüllen_Kalkulationsdaten UR'!$E$13,0))</f>
        <v>0</v>
      </c>
      <c r="AC168" s="28" t="e">
        <f>ROUND(AF168/'Ausfüllen_Kalkulationsdaten UR'!$E$5,2)</f>
        <v>#DIV/0!</v>
      </c>
      <c r="AD168" s="28" t="e">
        <f t="shared" si="16"/>
        <v>#DIV/0!</v>
      </c>
      <c r="AE168" s="29" t="e">
        <f t="shared" si="17"/>
        <v>#DIV/0!</v>
      </c>
      <c r="AF168" s="29" t="e">
        <f t="shared" si="18"/>
        <v>#DIV/0!</v>
      </c>
      <c r="AG168" s="25">
        <f>IF(K168="D2",'Ausfüllen_Kalkulationsdaten UR'!#REF!,'Ausfüllen_Kalkulationsdaten UR'!$D$36)</f>
        <v>0</v>
      </c>
      <c r="AH168" s="30" t="e">
        <f t="shared" si="19"/>
        <v>#DIV/0!</v>
      </c>
      <c r="AI168" s="30" t="e">
        <f t="shared" si="20"/>
        <v>#DIV/0!</v>
      </c>
      <c r="AJ168" s="30" t="e">
        <f>AH168/'Ausfüllen_Kalkulationsdaten UR'!$E$5</f>
        <v>#DIV/0!</v>
      </c>
    </row>
    <row r="169" spans="1:36" s="14" customFormat="1" x14ac:dyDescent="0.2">
      <c r="A169" s="22">
        <v>158</v>
      </c>
      <c r="B169" s="245" t="s">
        <v>359</v>
      </c>
      <c r="C169" s="245" t="s">
        <v>316</v>
      </c>
      <c r="D169" s="245" t="s">
        <v>576</v>
      </c>
      <c r="E169" s="254" t="s">
        <v>615</v>
      </c>
      <c r="F169" s="247" t="s">
        <v>145</v>
      </c>
      <c r="G169" s="248" t="s">
        <v>512</v>
      </c>
      <c r="H169" s="248" t="s">
        <v>303</v>
      </c>
      <c r="I169" s="249" t="s">
        <v>288</v>
      </c>
      <c r="J169" s="250" t="s">
        <v>316</v>
      </c>
      <c r="K169" s="248" t="s">
        <v>72</v>
      </c>
      <c r="L169" s="248" t="s">
        <v>336</v>
      </c>
      <c r="M169" s="251">
        <v>4.57</v>
      </c>
      <c r="N169" s="236"/>
      <c r="O169" s="236"/>
      <c r="P169" s="237"/>
      <c r="Q169" s="238"/>
      <c r="R169" s="238"/>
      <c r="S169" s="238"/>
      <c r="T169" s="239"/>
      <c r="U169" s="34">
        <f>IF(H169="Ja",VLOOKUP(K169,'Ausfüllen_Kalkulationsdaten UR'!$A$9:$D$33,4),0)</f>
        <v>10</v>
      </c>
      <c r="V169" s="34" t="str">
        <f t="shared" si="14"/>
        <v>/</v>
      </c>
      <c r="W169" s="23">
        <f>X169/'Ausfüllen_Kalkulationsdaten UR'!$E$5</f>
        <v>9.14</v>
      </c>
      <c r="X169" s="27">
        <f t="shared" si="15"/>
        <v>1730.4762000000003</v>
      </c>
      <c r="Y169" s="26" t="str">
        <f>IF(U169=0,"keine Reinigung",VLOOKUP(U169,'Ausfüllen_Kalkulationsdaten UR'!$A$40:$C$50,2,FALSE))</f>
        <v>2x täglich</v>
      </c>
      <c r="Z169" s="84">
        <f>IF(U169=0,"0",VLOOKUP(U169,'Ausfüllen_Kalkulationsdaten UR'!$A$40:$C$50,3,FALSE))</f>
        <v>378.66</v>
      </c>
      <c r="AA169" s="24">
        <f>IF(U169=0,"0",VLOOKUP(K169,'Ausfüllen_Kalkulationsdaten UR'!$A$9:$E$33,5,FALSE))</f>
        <v>0</v>
      </c>
      <c r="AB169" s="71">
        <f>IF(K169="A1",'Ausfüllen_Kalkulationsdaten UR'!$E$10,IF(K169="C1",'Ausfüllen_Kalkulationsdaten UR'!$E$13,0))</f>
        <v>0</v>
      </c>
      <c r="AC169" s="28" t="e">
        <f>ROUND(AF169/'Ausfüllen_Kalkulationsdaten UR'!$E$5,2)</f>
        <v>#DIV/0!</v>
      </c>
      <c r="AD169" s="28" t="e">
        <f t="shared" si="16"/>
        <v>#DIV/0!</v>
      </c>
      <c r="AE169" s="29" t="e">
        <f t="shared" si="17"/>
        <v>#DIV/0!</v>
      </c>
      <c r="AF169" s="29" t="e">
        <f t="shared" si="18"/>
        <v>#DIV/0!</v>
      </c>
      <c r="AG169" s="25">
        <f>IF(K169="D2",'Ausfüllen_Kalkulationsdaten UR'!#REF!,'Ausfüllen_Kalkulationsdaten UR'!$D$36)</f>
        <v>0</v>
      </c>
      <c r="AH169" s="30" t="e">
        <f t="shared" si="19"/>
        <v>#DIV/0!</v>
      </c>
      <c r="AI169" s="30" t="e">
        <f t="shared" si="20"/>
        <v>#DIV/0!</v>
      </c>
      <c r="AJ169" s="30" t="e">
        <f>AH169/'Ausfüllen_Kalkulationsdaten UR'!$E$5</f>
        <v>#DIV/0!</v>
      </c>
    </row>
    <row r="170" spans="1:36" x14ac:dyDescent="0.2">
      <c r="A170" s="22">
        <v>159</v>
      </c>
      <c r="B170" s="245" t="s">
        <v>359</v>
      </c>
      <c r="C170" s="245" t="s">
        <v>316</v>
      </c>
      <c r="D170" s="245" t="s">
        <v>576</v>
      </c>
      <c r="E170" s="254" t="s">
        <v>616</v>
      </c>
      <c r="F170" s="247" t="s">
        <v>145</v>
      </c>
      <c r="G170" s="248" t="s">
        <v>440</v>
      </c>
      <c r="H170" s="248" t="s">
        <v>303</v>
      </c>
      <c r="I170" s="249" t="s">
        <v>288</v>
      </c>
      <c r="J170" s="250" t="s">
        <v>316</v>
      </c>
      <c r="K170" s="248" t="s">
        <v>72</v>
      </c>
      <c r="L170" s="248" t="s">
        <v>336</v>
      </c>
      <c r="M170" s="251">
        <v>3.56</v>
      </c>
      <c r="N170" s="236"/>
      <c r="O170" s="236"/>
      <c r="P170" s="237"/>
      <c r="Q170" s="238"/>
      <c r="R170" s="238"/>
      <c r="S170" s="238"/>
      <c r="T170" s="239"/>
      <c r="U170" s="34">
        <f>IF(H170="Ja",VLOOKUP(K170,'Ausfüllen_Kalkulationsdaten UR'!$A$9:$D$33,4),0)</f>
        <v>10</v>
      </c>
      <c r="V170" s="34" t="str">
        <f t="shared" si="14"/>
        <v>/</v>
      </c>
      <c r="W170" s="23">
        <f>X170/'Ausfüllen_Kalkulationsdaten UR'!$E$5</f>
        <v>7.12</v>
      </c>
      <c r="X170" s="27">
        <f t="shared" si="15"/>
        <v>1348.0296000000001</v>
      </c>
      <c r="Y170" s="26" t="str">
        <f>IF(U170=0,"keine Reinigung",VLOOKUP(U170,'Ausfüllen_Kalkulationsdaten UR'!$A$40:$C$50,2,FALSE))</f>
        <v>2x täglich</v>
      </c>
      <c r="Z170" s="84">
        <f>IF(U170=0,"0",VLOOKUP(U170,'Ausfüllen_Kalkulationsdaten UR'!$A$40:$C$50,3,FALSE))</f>
        <v>378.66</v>
      </c>
      <c r="AA170" s="24">
        <f>IF(U170=0,"0",VLOOKUP(K170,'Ausfüllen_Kalkulationsdaten UR'!$A$9:$E$33,5,FALSE))</f>
        <v>0</v>
      </c>
      <c r="AB170" s="71">
        <f>IF(K170="A1",'Ausfüllen_Kalkulationsdaten UR'!$E$10,IF(K170="C1",'Ausfüllen_Kalkulationsdaten UR'!$E$13,0))</f>
        <v>0</v>
      </c>
      <c r="AC170" s="28" t="e">
        <f>ROUND(AF170/'Ausfüllen_Kalkulationsdaten UR'!$E$5,2)</f>
        <v>#DIV/0!</v>
      </c>
      <c r="AD170" s="28" t="e">
        <f t="shared" si="16"/>
        <v>#DIV/0!</v>
      </c>
      <c r="AE170" s="29" t="e">
        <f t="shared" si="17"/>
        <v>#DIV/0!</v>
      </c>
      <c r="AF170" s="29" t="e">
        <f t="shared" si="18"/>
        <v>#DIV/0!</v>
      </c>
      <c r="AG170" s="25">
        <f>IF(K170="D2",'Ausfüllen_Kalkulationsdaten UR'!#REF!,'Ausfüllen_Kalkulationsdaten UR'!$D$36)</f>
        <v>0</v>
      </c>
      <c r="AH170" s="30" t="e">
        <f t="shared" si="19"/>
        <v>#DIV/0!</v>
      </c>
      <c r="AI170" s="30" t="e">
        <f t="shared" si="20"/>
        <v>#DIV/0!</v>
      </c>
      <c r="AJ170" s="30" t="e">
        <f>AH170/'Ausfüllen_Kalkulationsdaten UR'!$E$5</f>
        <v>#DIV/0!</v>
      </c>
    </row>
    <row r="171" spans="1:36" x14ac:dyDescent="0.2">
      <c r="A171" s="22">
        <v>160</v>
      </c>
      <c r="B171" s="245" t="s">
        <v>359</v>
      </c>
      <c r="C171" s="245" t="s">
        <v>316</v>
      </c>
      <c r="D171" s="245" t="s">
        <v>576</v>
      </c>
      <c r="E171" s="254" t="s">
        <v>617</v>
      </c>
      <c r="F171" s="247" t="s">
        <v>145</v>
      </c>
      <c r="G171" s="248" t="s">
        <v>382</v>
      </c>
      <c r="H171" s="248" t="s">
        <v>303</v>
      </c>
      <c r="I171" s="249" t="s">
        <v>288</v>
      </c>
      <c r="J171" s="250" t="s">
        <v>316</v>
      </c>
      <c r="K171" s="248" t="s">
        <v>71</v>
      </c>
      <c r="L171" s="248" t="s">
        <v>336</v>
      </c>
      <c r="M171" s="251">
        <v>6.42</v>
      </c>
      <c r="N171" s="236"/>
      <c r="O171" s="236"/>
      <c r="P171" s="237"/>
      <c r="Q171" s="238"/>
      <c r="R171" s="238"/>
      <c r="S171" s="238"/>
      <c r="T171" s="239"/>
      <c r="U171" s="34">
        <f>IF(H171="Ja",VLOOKUP(K171,'Ausfüllen_Kalkulationsdaten UR'!$A$9:$D$33,4),0)</f>
        <v>5</v>
      </c>
      <c r="V171" s="34" t="str">
        <f t="shared" si="14"/>
        <v>/</v>
      </c>
      <c r="W171" s="23">
        <f>X171/'Ausfüllen_Kalkulationsdaten UR'!$E$5</f>
        <v>6.42</v>
      </c>
      <c r="X171" s="27">
        <f t="shared" si="15"/>
        <v>1215.4986000000001</v>
      </c>
      <c r="Y171" s="26" t="str">
        <f>IF(U171=0,"keine Reinigung",VLOOKUP(U171,'Ausfüllen_Kalkulationsdaten UR'!$A$40:$C$50,2,FALSE))</f>
        <v xml:space="preserve">wtl. fünfmal </v>
      </c>
      <c r="Z171" s="84">
        <f>IF(U171=0,"0",VLOOKUP(U171,'Ausfüllen_Kalkulationsdaten UR'!$A$40:$C$50,3,FALSE))</f>
        <v>189.33</v>
      </c>
      <c r="AA171" s="24">
        <f>IF(U171=0,"0",VLOOKUP(K171,'Ausfüllen_Kalkulationsdaten UR'!$A$9:$E$33,5,FALSE))</f>
        <v>0</v>
      </c>
      <c r="AB171" s="71">
        <f>IF(K171="A1",'Ausfüllen_Kalkulationsdaten UR'!$E$10,IF(K171="C1",'Ausfüllen_Kalkulationsdaten UR'!$E$13,0))</f>
        <v>0</v>
      </c>
      <c r="AC171" s="28" t="e">
        <f>ROUND(AF171/'Ausfüllen_Kalkulationsdaten UR'!$E$5,2)</f>
        <v>#DIV/0!</v>
      </c>
      <c r="AD171" s="28" t="e">
        <f t="shared" si="16"/>
        <v>#DIV/0!</v>
      </c>
      <c r="AE171" s="29" t="e">
        <f t="shared" si="17"/>
        <v>#DIV/0!</v>
      </c>
      <c r="AF171" s="29" t="e">
        <f t="shared" si="18"/>
        <v>#DIV/0!</v>
      </c>
      <c r="AG171" s="25">
        <f>IF(K171="D2",'Ausfüllen_Kalkulationsdaten UR'!#REF!,'Ausfüllen_Kalkulationsdaten UR'!$D$36)</f>
        <v>0</v>
      </c>
      <c r="AH171" s="30" t="e">
        <f t="shared" si="19"/>
        <v>#DIV/0!</v>
      </c>
      <c r="AI171" s="30" t="e">
        <f t="shared" si="20"/>
        <v>#DIV/0!</v>
      </c>
      <c r="AJ171" s="30" t="e">
        <f>AH171/'Ausfüllen_Kalkulationsdaten UR'!$E$5</f>
        <v>#DIV/0!</v>
      </c>
    </row>
    <row r="172" spans="1:36" x14ac:dyDescent="0.2">
      <c r="A172" s="22">
        <v>161</v>
      </c>
      <c r="B172" s="245" t="s">
        <v>359</v>
      </c>
      <c r="C172" s="245" t="s">
        <v>316</v>
      </c>
      <c r="D172" s="245" t="s">
        <v>618</v>
      </c>
      <c r="E172" s="254" t="s">
        <v>619</v>
      </c>
      <c r="F172" s="247" t="s">
        <v>145</v>
      </c>
      <c r="G172" s="248" t="s">
        <v>483</v>
      </c>
      <c r="H172" s="248" t="s">
        <v>303</v>
      </c>
      <c r="I172" s="249" t="s">
        <v>288</v>
      </c>
      <c r="J172" s="250" t="s">
        <v>316</v>
      </c>
      <c r="K172" s="248" t="s">
        <v>66</v>
      </c>
      <c r="L172" s="248" t="s">
        <v>311</v>
      </c>
      <c r="M172" s="251">
        <v>106.97</v>
      </c>
      <c r="N172" s="236"/>
      <c r="O172" s="236"/>
      <c r="P172" s="237"/>
      <c r="Q172" s="238"/>
      <c r="R172" s="238"/>
      <c r="S172" s="238"/>
      <c r="T172" s="239"/>
      <c r="U172" s="34">
        <f>IF(H172="Ja",VLOOKUP(K172,'Ausfüllen_Kalkulationsdaten UR'!$A$9:$D$33,4),0)</f>
        <v>2.5</v>
      </c>
      <c r="V172" s="34">
        <f t="shared" si="14"/>
        <v>2.5</v>
      </c>
      <c r="W172" s="23">
        <f>X172/'Ausfüllen_Kalkulationsdaten UR'!$E$5</f>
        <v>53.484999999999999</v>
      </c>
      <c r="X172" s="27">
        <f t="shared" si="15"/>
        <v>10126.315050000001</v>
      </c>
      <c r="Y172" s="26" t="str">
        <f>IF(U172=0,"keine Reinigung",VLOOKUP(U172,'Ausfüllen_Kalkulationsdaten UR'!$A$40:$C$50,2,FALSE))</f>
        <v>VollR-/TeilR. täglich im Wechsel</v>
      </c>
      <c r="Z172" s="84">
        <f>IF(U172=0,"0",VLOOKUP(U172,'Ausfüllen_Kalkulationsdaten UR'!$A$40:$C$50,3,FALSE))</f>
        <v>94.665000000000006</v>
      </c>
      <c r="AA172" s="24">
        <f>IF(U172=0,"0",VLOOKUP(K172,'Ausfüllen_Kalkulationsdaten UR'!$A$9:$E$33,5,FALSE))</f>
        <v>0</v>
      </c>
      <c r="AB172" s="71">
        <f>IF(K172="A1",'Ausfüllen_Kalkulationsdaten UR'!$E$10,IF(K172="C1",'Ausfüllen_Kalkulationsdaten UR'!$E$13,0))</f>
        <v>0</v>
      </c>
      <c r="AC172" s="28" t="e">
        <f>ROUND(AF172/'Ausfüllen_Kalkulationsdaten UR'!$E$5,2)</f>
        <v>#DIV/0!</v>
      </c>
      <c r="AD172" s="28" t="e">
        <f t="shared" si="16"/>
        <v>#DIV/0!</v>
      </c>
      <c r="AE172" s="29" t="e">
        <f t="shared" si="17"/>
        <v>#DIV/0!</v>
      </c>
      <c r="AF172" s="29" t="e">
        <f t="shared" si="18"/>
        <v>#DIV/0!</v>
      </c>
      <c r="AG172" s="25">
        <f>IF(K172="D2",'Ausfüllen_Kalkulationsdaten UR'!#REF!,'Ausfüllen_Kalkulationsdaten UR'!$D$36)</f>
        <v>0</v>
      </c>
      <c r="AH172" s="30" t="e">
        <f t="shared" si="19"/>
        <v>#DIV/0!</v>
      </c>
      <c r="AI172" s="30" t="e">
        <f t="shared" si="20"/>
        <v>#DIV/0!</v>
      </c>
      <c r="AJ172" s="30" t="e">
        <f>AH172/'Ausfüllen_Kalkulationsdaten UR'!$E$5</f>
        <v>#DIV/0!</v>
      </c>
    </row>
    <row r="173" spans="1:36" x14ac:dyDescent="0.2">
      <c r="A173" s="22">
        <v>162</v>
      </c>
      <c r="B173" s="245" t="s">
        <v>359</v>
      </c>
      <c r="C173" s="245" t="s">
        <v>316</v>
      </c>
      <c r="D173" s="245" t="s">
        <v>618</v>
      </c>
      <c r="E173" s="254" t="s">
        <v>620</v>
      </c>
      <c r="F173" s="247" t="s">
        <v>145</v>
      </c>
      <c r="G173" s="248" t="s">
        <v>621</v>
      </c>
      <c r="H173" s="248" t="s">
        <v>303</v>
      </c>
      <c r="I173" s="249" t="s">
        <v>288</v>
      </c>
      <c r="J173" s="250" t="s">
        <v>316</v>
      </c>
      <c r="K173" s="248" t="s">
        <v>7</v>
      </c>
      <c r="L173" s="248" t="s">
        <v>311</v>
      </c>
      <c r="M173" s="251">
        <v>28.35</v>
      </c>
      <c r="N173" s="236"/>
      <c r="O173" s="236"/>
      <c r="P173" s="237"/>
      <c r="Q173" s="238"/>
      <c r="R173" s="238"/>
      <c r="S173" s="238"/>
      <c r="T173" s="239"/>
      <c r="U173" s="34">
        <f>IF(H173="Ja",VLOOKUP(K173,'Ausfüllen_Kalkulationsdaten UR'!$A$9:$D$33,4),0)</f>
        <v>5</v>
      </c>
      <c r="V173" s="34" t="str">
        <f t="shared" si="14"/>
        <v>/</v>
      </c>
      <c r="W173" s="23">
        <f>X173/'Ausfüllen_Kalkulationsdaten UR'!$E$5</f>
        <v>28.349999999999998</v>
      </c>
      <c r="X173" s="27">
        <f t="shared" si="15"/>
        <v>5367.5055000000002</v>
      </c>
      <c r="Y173" s="26" t="str">
        <f>IF(U173=0,"keine Reinigung",VLOOKUP(U173,'Ausfüllen_Kalkulationsdaten UR'!$A$40:$C$50,2,FALSE))</f>
        <v xml:space="preserve">wtl. fünfmal </v>
      </c>
      <c r="Z173" s="84">
        <f>IF(U173=0,"0",VLOOKUP(U173,'Ausfüllen_Kalkulationsdaten UR'!$A$40:$C$50,3,FALSE))</f>
        <v>189.33</v>
      </c>
      <c r="AA173" s="24">
        <f>IF(U173=0,"0",VLOOKUP(K173,'Ausfüllen_Kalkulationsdaten UR'!$A$9:$E$33,5,FALSE))</f>
        <v>0</v>
      </c>
      <c r="AB173" s="71">
        <f>IF(K173="A1",'Ausfüllen_Kalkulationsdaten UR'!$E$10,IF(K173="C1",'Ausfüllen_Kalkulationsdaten UR'!$E$13,0))</f>
        <v>0</v>
      </c>
      <c r="AC173" s="28" t="e">
        <f>ROUND(AF173/'Ausfüllen_Kalkulationsdaten UR'!$E$5,2)</f>
        <v>#DIV/0!</v>
      </c>
      <c r="AD173" s="28" t="e">
        <f t="shared" si="16"/>
        <v>#DIV/0!</v>
      </c>
      <c r="AE173" s="29" t="e">
        <f t="shared" si="17"/>
        <v>#DIV/0!</v>
      </c>
      <c r="AF173" s="29" t="e">
        <f t="shared" si="18"/>
        <v>#DIV/0!</v>
      </c>
      <c r="AG173" s="25">
        <f>IF(K173="D2",'Ausfüllen_Kalkulationsdaten UR'!#REF!,'Ausfüllen_Kalkulationsdaten UR'!$D$36)</f>
        <v>0</v>
      </c>
      <c r="AH173" s="30" t="e">
        <f t="shared" si="19"/>
        <v>#DIV/0!</v>
      </c>
      <c r="AI173" s="30" t="e">
        <f t="shared" si="20"/>
        <v>#DIV/0!</v>
      </c>
      <c r="AJ173" s="30" t="e">
        <f>AH173/'Ausfüllen_Kalkulationsdaten UR'!$E$5</f>
        <v>#DIV/0!</v>
      </c>
    </row>
    <row r="174" spans="1:36" x14ac:dyDescent="0.2">
      <c r="A174" s="22">
        <v>163</v>
      </c>
      <c r="B174" s="245" t="s">
        <v>359</v>
      </c>
      <c r="C174" s="245" t="s">
        <v>316</v>
      </c>
      <c r="D174" s="245" t="s">
        <v>618</v>
      </c>
      <c r="E174" s="254" t="s">
        <v>622</v>
      </c>
      <c r="F174" s="247"/>
      <c r="G174" s="248" t="s">
        <v>623</v>
      </c>
      <c r="H174" s="248" t="s">
        <v>303</v>
      </c>
      <c r="I174" s="249" t="s">
        <v>288</v>
      </c>
      <c r="J174" s="250" t="s">
        <v>316</v>
      </c>
      <c r="K174" s="248" t="s">
        <v>66</v>
      </c>
      <c r="L174" s="248" t="s">
        <v>311</v>
      </c>
      <c r="M174" s="251">
        <v>12.34</v>
      </c>
      <c r="N174" s="236"/>
      <c r="O174" s="236"/>
      <c r="P174" s="237"/>
      <c r="Q174" s="238"/>
      <c r="R174" s="238"/>
      <c r="S174" s="238"/>
      <c r="T174" s="239"/>
      <c r="U174" s="34">
        <f>IF(H174="Ja",VLOOKUP(K174,'Ausfüllen_Kalkulationsdaten UR'!$A$9:$D$33,4),0)</f>
        <v>2.5</v>
      </c>
      <c r="V174" s="34">
        <f t="shared" si="14"/>
        <v>2.5</v>
      </c>
      <c r="W174" s="23">
        <f>X174/'Ausfüllen_Kalkulationsdaten UR'!$E$5</f>
        <v>6.17</v>
      </c>
      <c r="X174" s="27">
        <f t="shared" si="15"/>
        <v>1168.1661000000001</v>
      </c>
      <c r="Y174" s="26" t="str">
        <f>IF(U174=0,"keine Reinigung",VLOOKUP(U174,'Ausfüllen_Kalkulationsdaten UR'!$A$40:$C$50,2,FALSE))</f>
        <v>VollR-/TeilR. täglich im Wechsel</v>
      </c>
      <c r="Z174" s="84">
        <f>IF(U174=0,"0",VLOOKUP(U174,'Ausfüllen_Kalkulationsdaten UR'!$A$40:$C$50,3,FALSE))</f>
        <v>94.665000000000006</v>
      </c>
      <c r="AA174" s="24">
        <f>IF(U174=0,"0",VLOOKUP(K174,'Ausfüllen_Kalkulationsdaten UR'!$A$9:$E$33,5,FALSE))</f>
        <v>0</v>
      </c>
      <c r="AB174" s="71">
        <f>IF(K174="A1",'Ausfüllen_Kalkulationsdaten UR'!$E$10,IF(K174="C1",'Ausfüllen_Kalkulationsdaten UR'!$E$13,0))</f>
        <v>0</v>
      </c>
      <c r="AC174" s="28" t="e">
        <f>ROUND(AF174/'Ausfüllen_Kalkulationsdaten UR'!$E$5,2)</f>
        <v>#DIV/0!</v>
      </c>
      <c r="AD174" s="28" t="e">
        <f t="shared" si="16"/>
        <v>#DIV/0!</v>
      </c>
      <c r="AE174" s="29" t="e">
        <f t="shared" si="17"/>
        <v>#DIV/0!</v>
      </c>
      <c r="AF174" s="29" t="e">
        <f t="shared" si="18"/>
        <v>#DIV/0!</v>
      </c>
      <c r="AG174" s="25">
        <f>IF(K174="D2",'Ausfüllen_Kalkulationsdaten UR'!#REF!,'Ausfüllen_Kalkulationsdaten UR'!$D$36)</f>
        <v>0</v>
      </c>
      <c r="AH174" s="30" t="e">
        <f t="shared" si="19"/>
        <v>#DIV/0!</v>
      </c>
      <c r="AI174" s="30" t="e">
        <f t="shared" si="20"/>
        <v>#DIV/0!</v>
      </c>
      <c r="AJ174" s="30" t="e">
        <f>AH174/'Ausfüllen_Kalkulationsdaten UR'!$E$5</f>
        <v>#DIV/0!</v>
      </c>
    </row>
    <row r="175" spans="1:36" x14ac:dyDescent="0.2">
      <c r="A175" s="22">
        <v>164</v>
      </c>
      <c r="B175" s="245" t="s">
        <v>359</v>
      </c>
      <c r="C175" s="245" t="s">
        <v>316</v>
      </c>
      <c r="D175" s="245" t="s">
        <v>618</v>
      </c>
      <c r="E175" s="254" t="s">
        <v>624</v>
      </c>
      <c r="F175" s="247" t="s">
        <v>145</v>
      </c>
      <c r="G175" s="248" t="s">
        <v>599</v>
      </c>
      <c r="H175" s="248" t="s">
        <v>303</v>
      </c>
      <c r="I175" s="249" t="s">
        <v>288</v>
      </c>
      <c r="J175" s="250" t="s">
        <v>316</v>
      </c>
      <c r="K175" s="248" t="s">
        <v>66</v>
      </c>
      <c r="L175" s="248" t="s">
        <v>311</v>
      </c>
      <c r="M175" s="251">
        <v>12.73</v>
      </c>
      <c r="N175" s="236"/>
      <c r="O175" s="236"/>
      <c r="P175" s="237"/>
      <c r="Q175" s="238"/>
      <c r="R175" s="238"/>
      <c r="S175" s="238"/>
      <c r="T175" s="239"/>
      <c r="U175" s="34">
        <f>IF(H175="Ja",VLOOKUP(K175,'Ausfüllen_Kalkulationsdaten UR'!$A$9:$D$33,4),0)</f>
        <v>2.5</v>
      </c>
      <c r="V175" s="34">
        <f t="shared" si="14"/>
        <v>2.5</v>
      </c>
      <c r="W175" s="23">
        <f>X175/'Ausfüllen_Kalkulationsdaten UR'!$E$5</f>
        <v>6.3650000000000002</v>
      </c>
      <c r="X175" s="27">
        <f t="shared" si="15"/>
        <v>1205.08545</v>
      </c>
      <c r="Y175" s="26" t="str">
        <f>IF(U175=0,"keine Reinigung",VLOOKUP(U175,'Ausfüllen_Kalkulationsdaten UR'!$A$40:$C$50,2,FALSE))</f>
        <v>VollR-/TeilR. täglich im Wechsel</v>
      </c>
      <c r="Z175" s="84">
        <f>IF(U175=0,"0",VLOOKUP(U175,'Ausfüllen_Kalkulationsdaten UR'!$A$40:$C$50,3,FALSE))</f>
        <v>94.665000000000006</v>
      </c>
      <c r="AA175" s="24">
        <f>IF(U175=0,"0",VLOOKUP(K175,'Ausfüllen_Kalkulationsdaten UR'!$A$9:$E$33,5,FALSE))</f>
        <v>0</v>
      </c>
      <c r="AB175" s="71">
        <f>IF(K175="A1",'Ausfüllen_Kalkulationsdaten UR'!$E$10,IF(K175="C1",'Ausfüllen_Kalkulationsdaten UR'!$E$13,0))</f>
        <v>0</v>
      </c>
      <c r="AC175" s="28" t="e">
        <f>ROUND(AF175/'Ausfüllen_Kalkulationsdaten UR'!$E$5,2)</f>
        <v>#DIV/0!</v>
      </c>
      <c r="AD175" s="28" t="e">
        <f t="shared" si="16"/>
        <v>#DIV/0!</v>
      </c>
      <c r="AE175" s="29" t="e">
        <f t="shared" si="17"/>
        <v>#DIV/0!</v>
      </c>
      <c r="AF175" s="29" t="e">
        <f t="shared" si="18"/>
        <v>#DIV/0!</v>
      </c>
      <c r="AG175" s="25">
        <f>IF(K175="D2",'Ausfüllen_Kalkulationsdaten UR'!#REF!,'Ausfüllen_Kalkulationsdaten UR'!$D$36)</f>
        <v>0</v>
      </c>
      <c r="AH175" s="30" t="e">
        <f t="shared" si="19"/>
        <v>#DIV/0!</v>
      </c>
      <c r="AI175" s="30" t="e">
        <f t="shared" si="20"/>
        <v>#DIV/0!</v>
      </c>
      <c r="AJ175" s="30" t="e">
        <f>AH175/'Ausfüllen_Kalkulationsdaten UR'!$E$5</f>
        <v>#DIV/0!</v>
      </c>
    </row>
    <row r="176" spans="1:36" x14ac:dyDescent="0.2">
      <c r="A176" s="22">
        <v>165</v>
      </c>
      <c r="B176" s="245" t="s">
        <v>359</v>
      </c>
      <c r="C176" s="245" t="s">
        <v>316</v>
      </c>
      <c r="D176" s="245" t="s">
        <v>618</v>
      </c>
      <c r="E176" s="254" t="s">
        <v>625</v>
      </c>
      <c r="F176" s="247" t="s">
        <v>145</v>
      </c>
      <c r="G176" s="248" t="s">
        <v>626</v>
      </c>
      <c r="H176" s="248" t="s">
        <v>303</v>
      </c>
      <c r="I176" s="249" t="s">
        <v>288</v>
      </c>
      <c r="J176" s="250" t="s">
        <v>316</v>
      </c>
      <c r="K176" s="248" t="s">
        <v>66</v>
      </c>
      <c r="L176" s="248" t="s">
        <v>311</v>
      </c>
      <c r="M176" s="251">
        <v>12.73</v>
      </c>
      <c r="N176" s="236"/>
      <c r="O176" s="236"/>
      <c r="P176" s="237"/>
      <c r="Q176" s="238"/>
      <c r="R176" s="238"/>
      <c r="S176" s="238"/>
      <c r="T176" s="239"/>
      <c r="U176" s="34">
        <f>IF(H176="Ja",VLOOKUP(K176,'Ausfüllen_Kalkulationsdaten UR'!$A$9:$D$33,4),0)</f>
        <v>2.5</v>
      </c>
      <c r="V176" s="34">
        <f t="shared" si="14"/>
        <v>2.5</v>
      </c>
      <c r="W176" s="23">
        <f>X176/'Ausfüllen_Kalkulationsdaten UR'!$E$5</f>
        <v>6.3650000000000002</v>
      </c>
      <c r="X176" s="27">
        <f t="shared" si="15"/>
        <v>1205.08545</v>
      </c>
      <c r="Y176" s="26" t="str">
        <f>IF(U176=0,"keine Reinigung",VLOOKUP(U176,'Ausfüllen_Kalkulationsdaten UR'!$A$40:$C$50,2,FALSE))</f>
        <v>VollR-/TeilR. täglich im Wechsel</v>
      </c>
      <c r="Z176" s="84">
        <f>IF(U176=0,"0",VLOOKUP(U176,'Ausfüllen_Kalkulationsdaten UR'!$A$40:$C$50,3,FALSE))</f>
        <v>94.665000000000006</v>
      </c>
      <c r="AA176" s="24">
        <f>IF(U176=0,"0",VLOOKUP(K176,'Ausfüllen_Kalkulationsdaten UR'!$A$9:$E$33,5,FALSE))</f>
        <v>0</v>
      </c>
      <c r="AB176" s="71">
        <f>IF(K176="A1",'Ausfüllen_Kalkulationsdaten UR'!$E$10,IF(K176="C1",'Ausfüllen_Kalkulationsdaten UR'!$E$13,0))</f>
        <v>0</v>
      </c>
      <c r="AC176" s="28" t="e">
        <f>ROUND(AF176/'Ausfüllen_Kalkulationsdaten UR'!$E$5,2)</f>
        <v>#DIV/0!</v>
      </c>
      <c r="AD176" s="28" t="e">
        <f t="shared" si="16"/>
        <v>#DIV/0!</v>
      </c>
      <c r="AE176" s="29" t="e">
        <f t="shared" si="17"/>
        <v>#DIV/0!</v>
      </c>
      <c r="AF176" s="29" t="e">
        <f t="shared" si="18"/>
        <v>#DIV/0!</v>
      </c>
      <c r="AG176" s="25">
        <f>IF(K176="D2",'Ausfüllen_Kalkulationsdaten UR'!#REF!,'Ausfüllen_Kalkulationsdaten UR'!$D$36)</f>
        <v>0</v>
      </c>
      <c r="AH176" s="30" t="e">
        <f t="shared" si="19"/>
        <v>#DIV/0!</v>
      </c>
      <c r="AI176" s="30" t="e">
        <f t="shared" si="20"/>
        <v>#DIV/0!</v>
      </c>
      <c r="AJ176" s="30" t="e">
        <f>AH176/'Ausfüllen_Kalkulationsdaten UR'!$E$5</f>
        <v>#DIV/0!</v>
      </c>
    </row>
    <row r="177" spans="1:36" x14ac:dyDescent="0.2">
      <c r="A177" s="22">
        <v>166</v>
      </c>
      <c r="B177" s="245" t="s">
        <v>359</v>
      </c>
      <c r="C177" s="245" t="s">
        <v>316</v>
      </c>
      <c r="D177" s="245" t="s">
        <v>618</v>
      </c>
      <c r="E177" s="254" t="s">
        <v>627</v>
      </c>
      <c r="F177" s="247" t="s">
        <v>145</v>
      </c>
      <c r="G177" s="248" t="s">
        <v>628</v>
      </c>
      <c r="H177" s="248" t="s">
        <v>303</v>
      </c>
      <c r="I177" s="249" t="s">
        <v>288</v>
      </c>
      <c r="J177" s="250" t="s">
        <v>316</v>
      </c>
      <c r="K177" s="248" t="s">
        <v>66</v>
      </c>
      <c r="L177" s="248" t="s">
        <v>311</v>
      </c>
      <c r="M177" s="251">
        <v>11.98</v>
      </c>
      <c r="N177" s="236"/>
      <c r="O177" s="236"/>
      <c r="P177" s="237"/>
      <c r="Q177" s="238"/>
      <c r="R177" s="238"/>
      <c r="S177" s="238"/>
      <c r="T177" s="239"/>
      <c r="U177" s="34">
        <f>IF(H177="Ja",VLOOKUP(K177,'Ausfüllen_Kalkulationsdaten UR'!$A$9:$D$33,4),0)</f>
        <v>2.5</v>
      </c>
      <c r="V177" s="34">
        <f t="shared" si="14"/>
        <v>2.5</v>
      </c>
      <c r="W177" s="23">
        <f>X177/'Ausfüllen_Kalkulationsdaten UR'!$E$5</f>
        <v>5.99</v>
      </c>
      <c r="X177" s="27">
        <f t="shared" si="15"/>
        <v>1134.0867000000001</v>
      </c>
      <c r="Y177" s="26" t="str">
        <f>IF(U177=0,"keine Reinigung",VLOOKUP(U177,'Ausfüllen_Kalkulationsdaten UR'!$A$40:$C$50,2,FALSE))</f>
        <v>VollR-/TeilR. täglich im Wechsel</v>
      </c>
      <c r="Z177" s="84">
        <f>IF(U177=0,"0",VLOOKUP(U177,'Ausfüllen_Kalkulationsdaten UR'!$A$40:$C$50,3,FALSE))</f>
        <v>94.665000000000006</v>
      </c>
      <c r="AA177" s="24">
        <f>IF(U177=0,"0",VLOOKUP(K177,'Ausfüllen_Kalkulationsdaten UR'!$A$9:$E$33,5,FALSE))</f>
        <v>0</v>
      </c>
      <c r="AB177" s="71">
        <f>IF(K177="A1",'Ausfüllen_Kalkulationsdaten UR'!$E$10,IF(K177="C1",'Ausfüllen_Kalkulationsdaten UR'!$E$13,0))</f>
        <v>0</v>
      </c>
      <c r="AC177" s="28" t="e">
        <f>ROUND(AF177/'Ausfüllen_Kalkulationsdaten UR'!$E$5,2)</f>
        <v>#DIV/0!</v>
      </c>
      <c r="AD177" s="28" t="e">
        <f t="shared" si="16"/>
        <v>#DIV/0!</v>
      </c>
      <c r="AE177" s="29" t="e">
        <f t="shared" si="17"/>
        <v>#DIV/0!</v>
      </c>
      <c r="AF177" s="29" t="e">
        <f t="shared" si="18"/>
        <v>#DIV/0!</v>
      </c>
      <c r="AG177" s="25">
        <f>IF(K177="D2",'Ausfüllen_Kalkulationsdaten UR'!#REF!,'Ausfüllen_Kalkulationsdaten UR'!$D$36)</f>
        <v>0</v>
      </c>
      <c r="AH177" s="30" t="e">
        <f t="shared" si="19"/>
        <v>#DIV/0!</v>
      </c>
      <c r="AI177" s="30" t="e">
        <f t="shared" si="20"/>
        <v>#DIV/0!</v>
      </c>
      <c r="AJ177" s="30" t="e">
        <f>AH177/'Ausfüllen_Kalkulationsdaten UR'!$E$5</f>
        <v>#DIV/0!</v>
      </c>
    </row>
    <row r="178" spans="1:36" x14ac:dyDescent="0.2">
      <c r="A178" s="22">
        <v>167</v>
      </c>
      <c r="B178" s="245" t="s">
        <v>359</v>
      </c>
      <c r="C178" s="245" t="s">
        <v>316</v>
      </c>
      <c r="D178" s="245" t="s">
        <v>618</v>
      </c>
      <c r="E178" s="254" t="s">
        <v>629</v>
      </c>
      <c r="F178" s="247" t="s">
        <v>145</v>
      </c>
      <c r="G178" s="248" t="s">
        <v>382</v>
      </c>
      <c r="H178" s="248" t="s">
        <v>303</v>
      </c>
      <c r="I178" s="249" t="s">
        <v>288</v>
      </c>
      <c r="J178" s="250" t="s">
        <v>316</v>
      </c>
      <c r="K178" s="248" t="s">
        <v>71</v>
      </c>
      <c r="L178" s="248" t="s">
        <v>336</v>
      </c>
      <c r="M178" s="251">
        <v>6.5</v>
      </c>
      <c r="N178" s="236"/>
      <c r="O178" s="236"/>
      <c r="P178" s="237"/>
      <c r="Q178" s="238"/>
      <c r="R178" s="238"/>
      <c r="S178" s="238"/>
      <c r="T178" s="239"/>
      <c r="U178" s="34">
        <f>IF(H178="Ja",VLOOKUP(K178,'Ausfüllen_Kalkulationsdaten UR'!$A$9:$D$33,4),0)</f>
        <v>5</v>
      </c>
      <c r="V178" s="34" t="str">
        <f t="shared" si="14"/>
        <v>/</v>
      </c>
      <c r="W178" s="23">
        <f>X178/'Ausfüllen_Kalkulationsdaten UR'!$E$5</f>
        <v>6.4999999999999991</v>
      </c>
      <c r="X178" s="27">
        <f t="shared" si="15"/>
        <v>1230.645</v>
      </c>
      <c r="Y178" s="26" t="str">
        <f>IF(U178=0,"keine Reinigung",VLOOKUP(U178,'Ausfüllen_Kalkulationsdaten UR'!$A$40:$C$50,2,FALSE))</f>
        <v xml:space="preserve">wtl. fünfmal </v>
      </c>
      <c r="Z178" s="84">
        <f>IF(U178=0,"0",VLOOKUP(U178,'Ausfüllen_Kalkulationsdaten UR'!$A$40:$C$50,3,FALSE))</f>
        <v>189.33</v>
      </c>
      <c r="AA178" s="24">
        <f>IF(U178=0,"0",VLOOKUP(K178,'Ausfüllen_Kalkulationsdaten UR'!$A$9:$E$33,5,FALSE))</f>
        <v>0</v>
      </c>
      <c r="AB178" s="71">
        <f>IF(K178="A1",'Ausfüllen_Kalkulationsdaten UR'!$E$10,IF(K178="C1",'Ausfüllen_Kalkulationsdaten UR'!$E$13,0))</f>
        <v>0</v>
      </c>
      <c r="AC178" s="28" t="e">
        <f>ROUND(AF178/'Ausfüllen_Kalkulationsdaten UR'!$E$5,2)</f>
        <v>#DIV/0!</v>
      </c>
      <c r="AD178" s="28" t="e">
        <f t="shared" si="16"/>
        <v>#DIV/0!</v>
      </c>
      <c r="AE178" s="29" t="e">
        <f t="shared" si="17"/>
        <v>#DIV/0!</v>
      </c>
      <c r="AF178" s="29" t="e">
        <f t="shared" si="18"/>
        <v>#DIV/0!</v>
      </c>
      <c r="AG178" s="25">
        <f>IF(K178="D2",'Ausfüllen_Kalkulationsdaten UR'!#REF!,'Ausfüllen_Kalkulationsdaten UR'!$D$36)</f>
        <v>0</v>
      </c>
      <c r="AH178" s="30" t="e">
        <f t="shared" si="19"/>
        <v>#DIV/0!</v>
      </c>
      <c r="AI178" s="30" t="e">
        <f t="shared" si="20"/>
        <v>#DIV/0!</v>
      </c>
      <c r="AJ178" s="30" t="e">
        <f>AH178/'Ausfüllen_Kalkulationsdaten UR'!$E$5</f>
        <v>#DIV/0!</v>
      </c>
    </row>
    <row r="179" spans="1:36" x14ac:dyDescent="0.2">
      <c r="A179" s="22">
        <v>168</v>
      </c>
      <c r="B179" s="245" t="s">
        <v>359</v>
      </c>
      <c r="C179" s="245" t="s">
        <v>316</v>
      </c>
      <c r="D179" s="245" t="s">
        <v>618</v>
      </c>
      <c r="E179" s="254" t="s">
        <v>630</v>
      </c>
      <c r="F179" s="247" t="s">
        <v>145</v>
      </c>
      <c r="G179" s="248" t="s">
        <v>440</v>
      </c>
      <c r="H179" s="248" t="s">
        <v>303</v>
      </c>
      <c r="I179" s="249" t="s">
        <v>288</v>
      </c>
      <c r="J179" s="250" t="s">
        <v>316</v>
      </c>
      <c r="K179" s="248" t="s">
        <v>72</v>
      </c>
      <c r="L179" s="248" t="s">
        <v>336</v>
      </c>
      <c r="M179" s="251">
        <v>4.0999999999999996</v>
      </c>
      <c r="N179" s="236"/>
      <c r="O179" s="236"/>
      <c r="P179" s="237"/>
      <c r="Q179" s="238"/>
      <c r="R179" s="238"/>
      <c r="S179" s="238"/>
      <c r="T179" s="239"/>
      <c r="U179" s="34">
        <f>IF(H179="Ja",VLOOKUP(K179,'Ausfüllen_Kalkulationsdaten UR'!$A$9:$D$33,4),0)</f>
        <v>10</v>
      </c>
      <c r="V179" s="34" t="str">
        <f t="shared" si="14"/>
        <v>/</v>
      </c>
      <c r="W179" s="23">
        <f>X179/'Ausfüllen_Kalkulationsdaten UR'!$E$5</f>
        <v>8.1999999999999993</v>
      </c>
      <c r="X179" s="27">
        <f t="shared" si="15"/>
        <v>1552.5059999999999</v>
      </c>
      <c r="Y179" s="26" t="str">
        <f>IF(U179=0,"keine Reinigung",VLOOKUP(U179,'Ausfüllen_Kalkulationsdaten UR'!$A$40:$C$50,2,FALSE))</f>
        <v>2x täglich</v>
      </c>
      <c r="Z179" s="84">
        <f>IF(U179=0,"0",VLOOKUP(U179,'Ausfüllen_Kalkulationsdaten UR'!$A$40:$C$50,3,FALSE))</f>
        <v>378.66</v>
      </c>
      <c r="AA179" s="24">
        <f>IF(U179=0,"0",VLOOKUP(K179,'Ausfüllen_Kalkulationsdaten UR'!$A$9:$E$33,5,FALSE))</f>
        <v>0</v>
      </c>
      <c r="AB179" s="71">
        <f>IF(K179="A1",'Ausfüllen_Kalkulationsdaten UR'!$E$10,IF(K179="C1",'Ausfüllen_Kalkulationsdaten UR'!$E$13,0))</f>
        <v>0</v>
      </c>
      <c r="AC179" s="28" t="e">
        <f>ROUND(AF179/'Ausfüllen_Kalkulationsdaten UR'!$E$5,2)</f>
        <v>#DIV/0!</v>
      </c>
      <c r="AD179" s="28" t="e">
        <f t="shared" si="16"/>
        <v>#DIV/0!</v>
      </c>
      <c r="AE179" s="29" t="e">
        <f t="shared" si="17"/>
        <v>#DIV/0!</v>
      </c>
      <c r="AF179" s="29" t="e">
        <f t="shared" si="18"/>
        <v>#DIV/0!</v>
      </c>
      <c r="AG179" s="25">
        <f>IF(K179="D2",'Ausfüllen_Kalkulationsdaten UR'!#REF!,'Ausfüllen_Kalkulationsdaten UR'!$D$36)</f>
        <v>0</v>
      </c>
      <c r="AH179" s="30" t="e">
        <f t="shared" si="19"/>
        <v>#DIV/0!</v>
      </c>
      <c r="AI179" s="30" t="e">
        <f t="shared" si="20"/>
        <v>#DIV/0!</v>
      </c>
      <c r="AJ179" s="30" t="e">
        <f>AH179/'Ausfüllen_Kalkulationsdaten UR'!$E$5</f>
        <v>#DIV/0!</v>
      </c>
    </row>
    <row r="180" spans="1:36" x14ac:dyDescent="0.2">
      <c r="A180" s="22">
        <v>169</v>
      </c>
      <c r="B180" s="245" t="s">
        <v>359</v>
      </c>
      <c r="C180" s="245" t="s">
        <v>316</v>
      </c>
      <c r="D180" s="245" t="s">
        <v>618</v>
      </c>
      <c r="E180" s="254" t="s">
        <v>631</v>
      </c>
      <c r="F180" s="247" t="s">
        <v>145</v>
      </c>
      <c r="G180" s="248" t="s">
        <v>449</v>
      </c>
      <c r="H180" s="248" t="s">
        <v>303</v>
      </c>
      <c r="I180" s="249" t="s">
        <v>288</v>
      </c>
      <c r="J180" s="250" t="s">
        <v>316</v>
      </c>
      <c r="K180" s="248" t="s">
        <v>72</v>
      </c>
      <c r="L180" s="248" t="s">
        <v>336</v>
      </c>
      <c r="M180" s="251">
        <v>4.4400000000000004</v>
      </c>
      <c r="N180" s="236"/>
      <c r="O180" s="236"/>
      <c r="P180" s="237"/>
      <c r="Q180" s="238"/>
      <c r="R180" s="238"/>
      <c r="S180" s="238"/>
      <c r="T180" s="239"/>
      <c r="U180" s="34">
        <f>IF(H180="Ja",VLOOKUP(K180,'Ausfüllen_Kalkulationsdaten UR'!$A$9:$D$33,4),0)</f>
        <v>10</v>
      </c>
      <c r="V180" s="34" t="str">
        <f t="shared" si="14"/>
        <v>/</v>
      </c>
      <c r="W180" s="23">
        <f>X180/'Ausfüllen_Kalkulationsdaten UR'!$E$5</f>
        <v>8.8800000000000008</v>
      </c>
      <c r="X180" s="27">
        <f t="shared" si="15"/>
        <v>1681.2504000000004</v>
      </c>
      <c r="Y180" s="26" t="str">
        <f>IF(U180=0,"keine Reinigung",VLOOKUP(U180,'Ausfüllen_Kalkulationsdaten UR'!$A$40:$C$50,2,FALSE))</f>
        <v>2x täglich</v>
      </c>
      <c r="Z180" s="84">
        <f>IF(U180=0,"0",VLOOKUP(U180,'Ausfüllen_Kalkulationsdaten UR'!$A$40:$C$50,3,FALSE))</f>
        <v>378.66</v>
      </c>
      <c r="AA180" s="24">
        <f>IF(U180=0,"0",VLOOKUP(K180,'Ausfüllen_Kalkulationsdaten UR'!$A$9:$E$33,5,FALSE))</f>
        <v>0</v>
      </c>
      <c r="AB180" s="71">
        <f>IF(K180="A1",'Ausfüllen_Kalkulationsdaten UR'!$E$10,IF(K180="C1",'Ausfüllen_Kalkulationsdaten UR'!$E$13,0))</f>
        <v>0</v>
      </c>
      <c r="AC180" s="28" t="e">
        <f>ROUND(AF180/'Ausfüllen_Kalkulationsdaten UR'!$E$5,2)</f>
        <v>#DIV/0!</v>
      </c>
      <c r="AD180" s="28" t="e">
        <f t="shared" si="16"/>
        <v>#DIV/0!</v>
      </c>
      <c r="AE180" s="29" t="e">
        <f t="shared" si="17"/>
        <v>#DIV/0!</v>
      </c>
      <c r="AF180" s="29" t="e">
        <f t="shared" si="18"/>
        <v>#DIV/0!</v>
      </c>
      <c r="AG180" s="25">
        <f>IF(K180="D2",'Ausfüllen_Kalkulationsdaten UR'!#REF!,'Ausfüllen_Kalkulationsdaten UR'!$D$36)</f>
        <v>0</v>
      </c>
      <c r="AH180" s="30" t="e">
        <f t="shared" si="19"/>
        <v>#DIV/0!</v>
      </c>
      <c r="AI180" s="30" t="e">
        <f t="shared" si="20"/>
        <v>#DIV/0!</v>
      </c>
      <c r="AJ180" s="30" t="e">
        <f>AH180/'Ausfüllen_Kalkulationsdaten UR'!$E$5</f>
        <v>#DIV/0!</v>
      </c>
    </row>
    <row r="181" spans="1:36" x14ac:dyDescent="0.2">
      <c r="A181" s="22">
        <v>170</v>
      </c>
      <c r="B181" s="245" t="s">
        <v>359</v>
      </c>
      <c r="C181" s="245" t="s">
        <v>316</v>
      </c>
      <c r="D181" s="245" t="s">
        <v>618</v>
      </c>
      <c r="E181" s="254" t="s">
        <v>632</v>
      </c>
      <c r="F181" s="247" t="s">
        <v>145</v>
      </c>
      <c r="G181" s="248" t="s">
        <v>512</v>
      </c>
      <c r="H181" s="248" t="s">
        <v>303</v>
      </c>
      <c r="I181" s="249" t="s">
        <v>288</v>
      </c>
      <c r="J181" s="250" t="s">
        <v>316</v>
      </c>
      <c r="K181" s="248" t="s">
        <v>72</v>
      </c>
      <c r="L181" s="248" t="s">
        <v>336</v>
      </c>
      <c r="M181" s="251">
        <v>4.5</v>
      </c>
      <c r="N181" s="236"/>
      <c r="O181" s="236"/>
      <c r="P181" s="237"/>
      <c r="Q181" s="238"/>
      <c r="R181" s="238"/>
      <c r="S181" s="238"/>
      <c r="T181" s="239"/>
      <c r="U181" s="34">
        <f>IF(H181="Ja",VLOOKUP(K181,'Ausfüllen_Kalkulationsdaten UR'!$A$9:$D$33,4),0)</f>
        <v>10</v>
      </c>
      <c r="V181" s="34" t="str">
        <f t="shared" si="14"/>
        <v>/</v>
      </c>
      <c r="W181" s="23">
        <f>X181/'Ausfüllen_Kalkulationsdaten UR'!$E$5</f>
        <v>9</v>
      </c>
      <c r="X181" s="27">
        <f t="shared" si="15"/>
        <v>1703.97</v>
      </c>
      <c r="Y181" s="26" t="str">
        <f>IF(U181=0,"keine Reinigung",VLOOKUP(U181,'Ausfüllen_Kalkulationsdaten UR'!$A$40:$C$50,2,FALSE))</f>
        <v>2x täglich</v>
      </c>
      <c r="Z181" s="84">
        <f>IF(U181=0,"0",VLOOKUP(U181,'Ausfüllen_Kalkulationsdaten UR'!$A$40:$C$50,3,FALSE))</f>
        <v>378.66</v>
      </c>
      <c r="AA181" s="24">
        <f>IF(U181=0,"0",VLOOKUP(K181,'Ausfüllen_Kalkulationsdaten UR'!$A$9:$E$33,5,FALSE))</f>
        <v>0</v>
      </c>
      <c r="AB181" s="71">
        <f>IF(K181="A1",'Ausfüllen_Kalkulationsdaten UR'!$E$10,IF(K181="C1",'Ausfüllen_Kalkulationsdaten UR'!$E$13,0))</f>
        <v>0</v>
      </c>
      <c r="AC181" s="28" t="e">
        <f>ROUND(AF181/'Ausfüllen_Kalkulationsdaten UR'!$E$5,2)</f>
        <v>#DIV/0!</v>
      </c>
      <c r="AD181" s="28" t="e">
        <f t="shared" si="16"/>
        <v>#DIV/0!</v>
      </c>
      <c r="AE181" s="29" t="e">
        <f t="shared" si="17"/>
        <v>#DIV/0!</v>
      </c>
      <c r="AF181" s="29" t="e">
        <f t="shared" si="18"/>
        <v>#DIV/0!</v>
      </c>
      <c r="AG181" s="25">
        <f>IF(K181="D2",'Ausfüllen_Kalkulationsdaten UR'!#REF!,'Ausfüllen_Kalkulationsdaten UR'!$D$36)</f>
        <v>0</v>
      </c>
      <c r="AH181" s="30" t="e">
        <f t="shared" si="19"/>
        <v>#DIV/0!</v>
      </c>
      <c r="AI181" s="30" t="e">
        <f t="shared" si="20"/>
        <v>#DIV/0!</v>
      </c>
      <c r="AJ181" s="30" t="e">
        <f>AH181/'Ausfüllen_Kalkulationsdaten UR'!$E$5</f>
        <v>#DIV/0!</v>
      </c>
    </row>
    <row r="182" spans="1:36" x14ac:dyDescent="0.2">
      <c r="A182" s="22">
        <v>171</v>
      </c>
      <c r="B182" s="245" t="s">
        <v>359</v>
      </c>
      <c r="C182" s="245" t="s">
        <v>316</v>
      </c>
      <c r="D182" s="245" t="s">
        <v>618</v>
      </c>
      <c r="E182" s="254" t="s">
        <v>633</v>
      </c>
      <c r="F182" s="247" t="s">
        <v>145</v>
      </c>
      <c r="G182" s="248" t="s">
        <v>611</v>
      </c>
      <c r="H182" s="248" t="s">
        <v>303</v>
      </c>
      <c r="I182" s="249" t="s">
        <v>288</v>
      </c>
      <c r="J182" s="250" t="s">
        <v>316</v>
      </c>
      <c r="K182" s="248" t="s">
        <v>51</v>
      </c>
      <c r="L182" s="248" t="s">
        <v>311</v>
      </c>
      <c r="M182" s="251">
        <v>64.08</v>
      </c>
      <c r="N182" s="236"/>
      <c r="O182" s="236"/>
      <c r="P182" s="237"/>
      <c r="Q182" s="238"/>
      <c r="R182" s="238"/>
      <c r="S182" s="238"/>
      <c r="T182" s="239"/>
      <c r="U182" s="34">
        <f>IF(H182="Ja",VLOOKUP(K182,'Ausfüllen_Kalkulationsdaten UR'!$A$9:$D$33,4),0)</f>
        <v>2.5</v>
      </c>
      <c r="V182" s="34">
        <f t="shared" si="14"/>
        <v>2.5</v>
      </c>
      <c r="W182" s="23">
        <f>X182/'Ausfüllen_Kalkulationsdaten UR'!$E$5</f>
        <v>32.04</v>
      </c>
      <c r="X182" s="27">
        <f t="shared" si="15"/>
        <v>6066.1332000000002</v>
      </c>
      <c r="Y182" s="26" t="str">
        <f>IF(U182=0,"keine Reinigung",VLOOKUP(U182,'Ausfüllen_Kalkulationsdaten UR'!$A$40:$C$50,2,FALSE))</f>
        <v>VollR-/TeilR. täglich im Wechsel</v>
      </c>
      <c r="Z182" s="84">
        <f>IF(U182=0,"0",VLOOKUP(U182,'Ausfüllen_Kalkulationsdaten UR'!$A$40:$C$50,3,FALSE))</f>
        <v>94.665000000000006</v>
      </c>
      <c r="AA182" s="24">
        <f>IF(U182=0,"0",VLOOKUP(K182,'Ausfüllen_Kalkulationsdaten UR'!$A$9:$E$33,5,FALSE))</f>
        <v>0</v>
      </c>
      <c r="AB182" s="71">
        <f>IF(K182="A1",'Ausfüllen_Kalkulationsdaten UR'!$E$10,IF(K182="C1",'Ausfüllen_Kalkulationsdaten UR'!$E$13,0))</f>
        <v>0</v>
      </c>
      <c r="AC182" s="28" t="e">
        <f>ROUND(AF182/'Ausfüllen_Kalkulationsdaten UR'!$E$5,2)</f>
        <v>#DIV/0!</v>
      </c>
      <c r="AD182" s="28" t="e">
        <f t="shared" si="16"/>
        <v>#DIV/0!</v>
      </c>
      <c r="AE182" s="29" t="e">
        <f t="shared" si="17"/>
        <v>#DIV/0!</v>
      </c>
      <c r="AF182" s="29" t="e">
        <f t="shared" si="18"/>
        <v>#DIV/0!</v>
      </c>
      <c r="AG182" s="25">
        <f>IF(K182="D2",'Ausfüllen_Kalkulationsdaten UR'!#REF!,'Ausfüllen_Kalkulationsdaten UR'!$D$36)</f>
        <v>0</v>
      </c>
      <c r="AH182" s="30" t="e">
        <f t="shared" si="19"/>
        <v>#DIV/0!</v>
      </c>
      <c r="AI182" s="30" t="e">
        <f t="shared" si="20"/>
        <v>#DIV/0!</v>
      </c>
      <c r="AJ182" s="30" t="e">
        <f>AH182/'Ausfüllen_Kalkulationsdaten UR'!$E$5</f>
        <v>#DIV/0!</v>
      </c>
    </row>
    <row r="183" spans="1:36" x14ac:dyDescent="0.2">
      <c r="A183" s="22">
        <v>172</v>
      </c>
      <c r="B183" s="245" t="s">
        <v>359</v>
      </c>
      <c r="C183" s="245" t="s">
        <v>316</v>
      </c>
      <c r="D183" s="245" t="s">
        <v>618</v>
      </c>
      <c r="E183" s="254" t="s">
        <v>634</v>
      </c>
      <c r="F183" s="247" t="s">
        <v>145</v>
      </c>
      <c r="G183" s="248" t="s">
        <v>611</v>
      </c>
      <c r="H183" s="248" t="s">
        <v>303</v>
      </c>
      <c r="I183" s="249" t="s">
        <v>288</v>
      </c>
      <c r="J183" s="250" t="s">
        <v>316</v>
      </c>
      <c r="K183" s="248" t="s">
        <v>51</v>
      </c>
      <c r="L183" s="248" t="s">
        <v>311</v>
      </c>
      <c r="M183" s="251">
        <v>64.08</v>
      </c>
      <c r="N183" s="236"/>
      <c r="O183" s="236"/>
      <c r="P183" s="237"/>
      <c r="Q183" s="238"/>
      <c r="R183" s="238"/>
      <c r="S183" s="238"/>
      <c r="T183" s="239"/>
      <c r="U183" s="34">
        <f>IF(H183="Ja",VLOOKUP(K183,'Ausfüllen_Kalkulationsdaten UR'!$A$9:$D$33,4),0)</f>
        <v>2.5</v>
      </c>
      <c r="V183" s="34">
        <f t="shared" si="14"/>
        <v>2.5</v>
      </c>
      <c r="W183" s="23">
        <f>X183/'Ausfüllen_Kalkulationsdaten UR'!$E$5</f>
        <v>32.04</v>
      </c>
      <c r="X183" s="27">
        <f t="shared" si="15"/>
        <v>6066.1332000000002</v>
      </c>
      <c r="Y183" s="26" t="str">
        <f>IF(U183=0,"keine Reinigung",VLOOKUP(U183,'Ausfüllen_Kalkulationsdaten UR'!$A$40:$C$50,2,FALSE))</f>
        <v>VollR-/TeilR. täglich im Wechsel</v>
      </c>
      <c r="Z183" s="84">
        <f>IF(U183=0,"0",VLOOKUP(U183,'Ausfüllen_Kalkulationsdaten UR'!$A$40:$C$50,3,FALSE))</f>
        <v>94.665000000000006</v>
      </c>
      <c r="AA183" s="24">
        <f>IF(U183=0,"0",VLOOKUP(K183,'Ausfüllen_Kalkulationsdaten UR'!$A$9:$E$33,5,FALSE))</f>
        <v>0</v>
      </c>
      <c r="AB183" s="71">
        <f>IF(K183="A1",'Ausfüllen_Kalkulationsdaten UR'!$E$10,IF(K183="C1",'Ausfüllen_Kalkulationsdaten UR'!$E$13,0))</f>
        <v>0</v>
      </c>
      <c r="AC183" s="28" t="e">
        <f>ROUND(AF183/'Ausfüllen_Kalkulationsdaten UR'!$E$5,2)</f>
        <v>#DIV/0!</v>
      </c>
      <c r="AD183" s="28" t="e">
        <f t="shared" si="16"/>
        <v>#DIV/0!</v>
      </c>
      <c r="AE183" s="29" t="e">
        <f t="shared" si="17"/>
        <v>#DIV/0!</v>
      </c>
      <c r="AF183" s="29" t="e">
        <f t="shared" si="18"/>
        <v>#DIV/0!</v>
      </c>
      <c r="AG183" s="25">
        <f>IF(K183="D2",'Ausfüllen_Kalkulationsdaten UR'!#REF!,'Ausfüllen_Kalkulationsdaten UR'!$D$36)</f>
        <v>0</v>
      </c>
      <c r="AH183" s="30" t="e">
        <f t="shared" si="19"/>
        <v>#DIV/0!</v>
      </c>
      <c r="AI183" s="30" t="e">
        <f t="shared" si="20"/>
        <v>#DIV/0!</v>
      </c>
      <c r="AJ183" s="30" t="e">
        <f>AH183/'Ausfüllen_Kalkulationsdaten UR'!$E$5</f>
        <v>#DIV/0!</v>
      </c>
    </row>
    <row r="184" spans="1:36" x14ac:dyDescent="0.2">
      <c r="A184" s="22">
        <v>173</v>
      </c>
      <c r="B184" s="245" t="s">
        <v>359</v>
      </c>
      <c r="C184" s="245" t="s">
        <v>316</v>
      </c>
      <c r="D184" s="245" t="s">
        <v>618</v>
      </c>
      <c r="E184" s="254" t="s">
        <v>635</v>
      </c>
      <c r="F184" s="247" t="s">
        <v>145</v>
      </c>
      <c r="G184" s="248" t="s">
        <v>611</v>
      </c>
      <c r="H184" s="248" t="s">
        <v>303</v>
      </c>
      <c r="I184" s="249" t="s">
        <v>288</v>
      </c>
      <c r="J184" s="250" t="s">
        <v>316</v>
      </c>
      <c r="K184" s="248" t="s">
        <v>51</v>
      </c>
      <c r="L184" s="248" t="s">
        <v>311</v>
      </c>
      <c r="M184" s="251">
        <v>63.4</v>
      </c>
      <c r="N184" s="236"/>
      <c r="O184" s="236"/>
      <c r="P184" s="237"/>
      <c r="Q184" s="238"/>
      <c r="R184" s="238"/>
      <c r="S184" s="238"/>
      <c r="T184" s="239"/>
      <c r="U184" s="34">
        <f>IF(H184="Ja",VLOOKUP(K184,'Ausfüllen_Kalkulationsdaten UR'!$A$9:$D$33,4),0)</f>
        <v>2.5</v>
      </c>
      <c r="V184" s="34">
        <f t="shared" si="14"/>
        <v>2.5</v>
      </c>
      <c r="W184" s="23">
        <f>X184/'Ausfüllen_Kalkulationsdaten UR'!$E$5</f>
        <v>31.7</v>
      </c>
      <c r="X184" s="27">
        <f t="shared" si="15"/>
        <v>6001.7610000000004</v>
      </c>
      <c r="Y184" s="26" t="str">
        <f>IF(U184=0,"keine Reinigung",VLOOKUP(U184,'Ausfüllen_Kalkulationsdaten UR'!$A$40:$C$50,2,FALSE))</f>
        <v>VollR-/TeilR. täglich im Wechsel</v>
      </c>
      <c r="Z184" s="84">
        <f>IF(U184=0,"0",VLOOKUP(U184,'Ausfüllen_Kalkulationsdaten UR'!$A$40:$C$50,3,FALSE))</f>
        <v>94.665000000000006</v>
      </c>
      <c r="AA184" s="24">
        <f>IF(U184=0,"0",VLOOKUP(K184,'Ausfüllen_Kalkulationsdaten UR'!$A$9:$E$33,5,FALSE))</f>
        <v>0</v>
      </c>
      <c r="AB184" s="71">
        <f>IF(K184="A1",'Ausfüllen_Kalkulationsdaten UR'!$E$10,IF(K184="C1",'Ausfüllen_Kalkulationsdaten UR'!$E$13,0))</f>
        <v>0</v>
      </c>
      <c r="AC184" s="28" t="e">
        <f>ROUND(AF184/'Ausfüllen_Kalkulationsdaten UR'!$E$5,2)</f>
        <v>#DIV/0!</v>
      </c>
      <c r="AD184" s="28" t="e">
        <f t="shared" si="16"/>
        <v>#DIV/0!</v>
      </c>
      <c r="AE184" s="29" t="e">
        <f t="shared" si="17"/>
        <v>#DIV/0!</v>
      </c>
      <c r="AF184" s="29" t="e">
        <f t="shared" si="18"/>
        <v>#DIV/0!</v>
      </c>
      <c r="AG184" s="25">
        <f>IF(K184="D2",'Ausfüllen_Kalkulationsdaten UR'!#REF!,'Ausfüllen_Kalkulationsdaten UR'!$D$36)</f>
        <v>0</v>
      </c>
      <c r="AH184" s="30" t="e">
        <f t="shared" si="19"/>
        <v>#DIV/0!</v>
      </c>
      <c r="AI184" s="30" t="e">
        <f t="shared" si="20"/>
        <v>#DIV/0!</v>
      </c>
      <c r="AJ184" s="30" t="e">
        <f>AH184/'Ausfüllen_Kalkulationsdaten UR'!$E$5</f>
        <v>#DIV/0!</v>
      </c>
    </row>
    <row r="185" spans="1:36" x14ac:dyDescent="0.2">
      <c r="A185" s="22">
        <v>174</v>
      </c>
      <c r="B185" s="245" t="s">
        <v>359</v>
      </c>
      <c r="C185" s="245" t="s">
        <v>316</v>
      </c>
      <c r="D185" s="245" t="s">
        <v>618</v>
      </c>
      <c r="E185" s="254" t="s">
        <v>636</v>
      </c>
      <c r="F185" s="247" t="s">
        <v>145</v>
      </c>
      <c r="G185" s="248" t="s">
        <v>609</v>
      </c>
      <c r="H185" s="248" t="s">
        <v>303</v>
      </c>
      <c r="I185" s="249" t="s">
        <v>288</v>
      </c>
      <c r="J185" s="250" t="s">
        <v>316</v>
      </c>
      <c r="K185" s="248" t="s">
        <v>48</v>
      </c>
      <c r="L185" s="248" t="s">
        <v>311</v>
      </c>
      <c r="M185" s="251">
        <v>31.61</v>
      </c>
      <c r="N185" s="236"/>
      <c r="O185" s="236"/>
      <c r="P185" s="237"/>
      <c r="Q185" s="238"/>
      <c r="R185" s="238"/>
      <c r="S185" s="238"/>
      <c r="T185" s="239"/>
      <c r="U185" s="34">
        <f>IF(H185="Ja",VLOOKUP(K185,'Ausfüllen_Kalkulationsdaten UR'!$A$9:$D$33,4),0)</f>
        <v>2.5</v>
      </c>
      <c r="V185" s="34">
        <f t="shared" si="14"/>
        <v>2.5</v>
      </c>
      <c r="W185" s="23">
        <f>X185/'Ausfüllen_Kalkulationsdaten UR'!$E$5</f>
        <v>15.805</v>
      </c>
      <c r="X185" s="27">
        <f t="shared" si="15"/>
        <v>2992.3606500000001</v>
      </c>
      <c r="Y185" s="26" t="str">
        <f>IF(U185=0,"keine Reinigung",VLOOKUP(U185,'Ausfüllen_Kalkulationsdaten UR'!$A$40:$C$50,2,FALSE))</f>
        <v>VollR-/TeilR. täglich im Wechsel</v>
      </c>
      <c r="Z185" s="84">
        <f>IF(U185=0,"0",VLOOKUP(U185,'Ausfüllen_Kalkulationsdaten UR'!$A$40:$C$50,3,FALSE))</f>
        <v>94.665000000000006</v>
      </c>
      <c r="AA185" s="24">
        <f>IF(U185=0,"0",VLOOKUP(K185,'Ausfüllen_Kalkulationsdaten UR'!$A$9:$E$33,5,FALSE))</f>
        <v>0</v>
      </c>
      <c r="AB185" s="71">
        <f>IF(K185="A1",'Ausfüllen_Kalkulationsdaten UR'!$E$10,IF(K185="C1",'Ausfüllen_Kalkulationsdaten UR'!$E$13,0))</f>
        <v>0</v>
      </c>
      <c r="AC185" s="28" t="e">
        <f>ROUND(AF185/'Ausfüllen_Kalkulationsdaten UR'!$E$5,2)</f>
        <v>#DIV/0!</v>
      </c>
      <c r="AD185" s="28" t="e">
        <f t="shared" si="16"/>
        <v>#DIV/0!</v>
      </c>
      <c r="AE185" s="29" t="e">
        <f t="shared" si="17"/>
        <v>#DIV/0!</v>
      </c>
      <c r="AF185" s="29" t="e">
        <f t="shared" si="18"/>
        <v>#DIV/0!</v>
      </c>
      <c r="AG185" s="25">
        <f>IF(K185="D2",'Ausfüllen_Kalkulationsdaten UR'!#REF!,'Ausfüllen_Kalkulationsdaten UR'!$D$36)</f>
        <v>0</v>
      </c>
      <c r="AH185" s="30" t="e">
        <f t="shared" si="19"/>
        <v>#DIV/0!</v>
      </c>
      <c r="AI185" s="30" t="e">
        <f t="shared" si="20"/>
        <v>#DIV/0!</v>
      </c>
      <c r="AJ185" s="30" t="e">
        <f>AH185/'Ausfüllen_Kalkulationsdaten UR'!$E$5</f>
        <v>#DIV/0!</v>
      </c>
    </row>
    <row r="186" spans="1:36" x14ac:dyDescent="0.2">
      <c r="A186" s="22">
        <v>175</v>
      </c>
      <c r="B186" s="245" t="s">
        <v>359</v>
      </c>
      <c r="C186" s="245" t="s">
        <v>316</v>
      </c>
      <c r="D186" s="245" t="s">
        <v>618</v>
      </c>
      <c r="E186" s="254" t="s">
        <v>637</v>
      </c>
      <c r="F186" s="247" t="s">
        <v>145</v>
      </c>
      <c r="G186" s="248" t="s">
        <v>603</v>
      </c>
      <c r="H186" s="248" t="s">
        <v>303</v>
      </c>
      <c r="I186" s="249" t="s">
        <v>288</v>
      </c>
      <c r="J186" s="250" t="s">
        <v>316</v>
      </c>
      <c r="K186" s="248" t="s">
        <v>51</v>
      </c>
      <c r="L186" s="248" t="s">
        <v>311</v>
      </c>
      <c r="M186" s="251">
        <v>20.16</v>
      </c>
      <c r="N186" s="236"/>
      <c r="O186" s="236"/>
      <c r="P186" s="237"/>
      <c r="Q186" s="238"/>
      <c r="R186" s="238"/>
      <c r="S186" s="238"/>
      <c r="T186" s="239"/>
      <c r="U186" s="34">
        <f>IF(H186="Ja",VLOOKUP(K186,'Ausfüllen_Kalkulationsdaten UR'!$A$9:$D$33,4),0)</f>
        <v>2.5</v>
      </c>
      <c r="V186" s="34">
        <f t="shared" si="14"/>
        <v>2.5</v>
      </c>
      <c r="W186" s="23">
        <f>X186/'Ausfüllen_Kalkulationsdaten UR'!$E$5</f>
        <v>10.08</v>
      </c>
      <c r="X186" s="27">
        <f t="shared" si="15"/>
        <v>1908.4464</v>
      </c>
      <c r="Y186" s="26" t="str">
        <f>IF(U186=0,"keine Reinigung",VLOOKUP(U186,'Ausfüllen_Kalkulationsdaten UR'!$A$40:$C$50,2,FALSE))</f>
        <v>VollR-/TeilR. täglich im Wechsel</v>
      </c>
      <c r="Z186" s="84">
        <f>IF(U186=0,"0",VLOOKUP(U186,'Ausfüllen_Kalkulationsdaten UR'!$A$40:$C$50,3,FALSE))</f>
        <v>94.665000000000006</v>
      </c>
      <c r="AA186" s="24">
        <f>IF(U186=0,"0",VLOOKUP(K186,'Ausfüllen_Kalkulationsdaten UR'!$A$9:$E$33,5,FALSE))</f>
        <v>0</v>
      </c>
      <c r="AB186" s="71">
        <f>IF(K186="A1",'Ausfüllen_Kalkulationsdaten UR'!$E$10,IF(K186="C1",'Ausfüllen_Kalkulationsdaten UR'!$E$13,0))</f>
        <v>0</v>
      </c>
      <c r="AC186" s="28" t="e">
        <f>ROUND(AF186/'Ausfüllen_Kalkulationsdaten UR'!$E$5,2)</f>
        <v>#DIV/0!</v>
      </c>
      <c r="AD186" s="28" t="e">
        <f t="shared" si="16"/>
        <v>#DIV/0!</v>
      </c>
      <c r="AE186" s="29" t="e">
        <f t="shared" si="17"/>
        <v>#DIV/0!</v>
      </c>
      <c r="AF186" s="29" t="e">
        <f t="shared" si="18"/>
        <v>#DIV/0!</v>
      </c>
      <c r="AG186" s="25">
        <f>IF(K186="D2",'Ausfüllen_Kalkulationsdaten UR'!#REF!,'Ausfüllen_Kalkulationsdaten UR'!$D$36)</f>
        <v>0</v>
      </c>
      <c r="AH186" s="30" t="e">
        <f t="shared" si="19"/>
        <v>#DIV/0!</v>
      </c>
      <c r="AI186" s="30" t="e">
        <f t="shared" si="20"/>
        <v>#DIV/0!</v>
      </c>
      <c r="AJ186" s="30" t="e">
        <f>AH186/'Ausfüllen_Kalkulationsdaten UR'!$E$5</f>
        <v>#DIV/0!</v>
      </c>
    </row>
    <row r="187" spans="1:36" x14ac:dyDescent="0.2">
      <c r="A187" s="22">
        <v>176</v>
      </c>
      <c r="B187" s="245" t="s">
        <v>359</v>
      </c>
      <c r="C187" s="245" t="s">
        <v>316</v>
      </c>
      <c r="D187" s="245" t="s">
        <v>618</v>
      </c>
      <c r="E187" s="254" t="s">
        <v>638</v>
      </c>
      <c r="F187" s="247" t="s">
        <v>145</v>
      </c>
      <c r="G187" s="248" t="s">
        <v>607</v>
      </c>
      <c r="H187" s="248" t="s">
        <v>303</v>
      </c>
      <c r="I187" s="249" t="s">
        <v>288</v>
      </c>
      <c r="J187" s="250" t="s">
        <v>316</v>
      </c>
      <c r="K187" s="248" t="s">
        <v>110</v>
      </c>
      <c r="L187" s="248" t="s">
        <v>311</v>
      </c>
      <c r="M187" s="251">
        <v>50.57</v>
      </c>
      <c r="N187" s="236"/>
      <c r="O187" s="236"/>
      <c r="P187" s="237"/>
      <c r="Q187" s="238"/>
      <c r="R187" s="238"/>
      <c r="S187" s="238"/>
      <c r="T187" s="239"/>
      <c r="U187" s="34">
        <f>IF(H187="Ja",VLOOKUP(K187,'Ausfüllen_Kalkulationsdaten UR'!$A$9:$D$33,4),0)</f>
        <v>5</v>
      </c>
      <c r="V187" s="34" t="str">
        <f t="shared" si="14"/>
        <v>/</v>
      </c>
      <c r="W187" s="23">
        <f>X187/'Ausfüllen_Kalkulationsdaten UR'!$E$5</f>
        <v>50.57</v>
      </c>
      <c r="X187" s="27">
        <f t="shared" si="15"/>
        <v>9574.4181000000008</v>
      </c>
      <c r="Y187" s="26" t="str">
        <f>IF(U187=0,"keine Reinigung",VLOOKUP(U187,'Ausfüllen_Kalkulationsdaten UR'!$A$40:$C$50,2,FALSE))</f>
        <v xml:space="preserve">wtl. fünfmal </v>
      </c>
      <c r="Z187" s="84">
        <f>IF(U187=0,"0",VLOOKUP(U187,'Ausfüllen_Kalkulationsdaten UR'!$A$40:$C$50,3,FALSE))</f>
        <v>189.33</v>
      </c>
      <c r="AA187" s="24">
        <f>IF(U187=0,"0",VLOOKUP(K187,'Ausfüllen_Kalkulationsdaten UR'!$A$9:$E$33,5,FALSE))</f>
        <v>0</v>
      </c>
      <c r="AB187" s="71">
        <f>IF(K187="A1",'Ausfüllen_Kalkulationsdaten UR'!$E$10,IF(K187="C1",'Ausfüllen_Kalkulationsdaten UR'!$E$13,0))</f>
        <v>0</v>
      </c>
      <c r="AC187" s="28" t="e">
        <f>ROUND(AF187/'Ausfüllen_Kalkulationsdaten UR'!$E$5,2)</f>
        <v>#DIV/0!</v>
      </c>
      <c r="AD187" s="28" t="e">
        <f t="shared" si="16"/>
        <v>#DIV/0!</v>
      </c>
      <c r="AE187" s="29" t="e">
        <f t="shared" si="17"/>
        <v>#DIV/0!</v>
      </c>
      <c r="AF187" s="29" t="e">
        <f t="shared" si="18"/>
        <v>#DIV/0!</v>
      </c>
      <c r="AG187" s="25">
        <f>IF(K187="D2",'Ausfüllen_Kalkulationsdaten UR'!#REF!,'Ausfüllen_Kalkulationsdaten UR'!$D$36)</f>
        <v>0</v>
      </c>
      <c r="AH187" s="30" t="e">
        <f t="shared" si="19"/>
        <v>#DIV/0!</v>
      </c>
      <c r="AI187" s="30" t="e">
        <f t="shared" si="20"/>
        <v>#DIV/0!</v>
      </c>
      <c r="AJ187" s="30" t="e">
        <f>AH187/'Ausfüllen_Kalkulationsdaten UR'!$E$5</f>
        <v>#DIV/0!</v>
      </c>
    </row>
    <row r="188" spans="1:36" x14ac:dyDescent="0.2">
      <c r="A188" s="22">
        <v>177</v>
      </c>
      <c r="B188" s="245" t="s">
        <v>359</v>
      </c>
      <c r="C188" s="245" t="s">
        <v>316</v>
      </c>
      <c r="D188" s="245" t="s">
        <v>618</v>
      </c>
      <c r="E188" s="254" t="s">
        <v>639</v>
      </c>
      <c r="F188" s="247" t="s">
        <v>145</v>
      </c>
      <c r="G188" s="248" t="s">
        <v>605</v>
      </c>
      <c r="H188" s="248" t="s">
        <v>303</v>
      </c>
      <c r="I188" s="249" t="s">
        <v>288</v>
      </c>
      <c r="J188" s="250" t="s">
        <v>316</v>
      </c>
      <c r="K188" s="248" t="s">
        <v>51</v>
      </c>
      <c r="L188" s="248" t="s">
        <v>311</v>
      </c>
      <c r="M188" s="251">
        <v>20.21</v>
      </c>
      <c r="N188" s="236"/>
      <c r="O188" s="236"/>
      <c r="P188" s="237"/>
      <c r="Q188" s="238"/>
      <c r="R188" s="238"/>
      <c r="S188" s="238"/>
      <c r="T188" s="239"/>
      <c r="U188" s="34">
        <f>IF(H188="Ja",VLOOKUP(K188,'Ausfüllen_Kalkulationsdaten UR'!$A$9:$D$33,4),0)</f>
        <v>2.5</v>
      </c>
      <c r="V188" s="34">
        <f t="shared" si="14"/>
        <v>2.5</v>
      </c>
      <c r="W188" s="23">
        <f>X188/'Ausfüllen_Kalkulationsdaten UR'!$E$5</f>
        <v>10.105</v>
      </c>
      <c r="X188" s="27">
        <f t="shared" si="15"/>
        <v>1913.1796500000003</v>
      </c>
      <c r="Y188" s="26" t="str">
        <f>IF(U188=0,"keine Reinigung",VLOOKUP(U188,'Ausfüllen_Kalkulationsdaten UR'!$A$40:$C$50,2,FALSE))</f>
        <v>VollR-/TeilR. täglich im Wechsel</v>
      </c>
      <c r="Z188" s="84">
        <f>IF(U188=0,"0",VLOOKUP(U188,'Ausfüllen_Kalkulationsdaten UR'!$A$40:$C$50,3,FALSE))</f>
        <v>94.665000000000006</v>
      </c>
      <c r="AA188" s="24">
        <f>IF(U188=0,"0",VLOOKUP(K188,'Ausfüllen_Kalkulationsdaten UR'!$A$9:$E$33,5,FALSE))</f>
        <v>0</v>
      </c>
      <c r="AB188" s="71">
        <f>IF(K188="A1",'Ausfüllen_Kalkulationsdaten UR'!$E$10,IF(K188="C1",'Ausfüllen_Kalkulationsdaten UR'!$E$13,0))</f>
        <v>0</v>
      </c>
      <c r="AC188" s="28" t="e">
        <f>ROUND(AF188/'Ausfüllen_Kalkulationsdaten UR'!$E$5,2)</f>
        <v>#DIV/0!</v>
      </c>
      <c r="AD188" s="28" t="e">
        <f t="shared" si="16"/>
        <v>#DIV/0!</v>
      </c>
      <c r="AE188" s="29" t="e">
        <f t="shared" si="17"/>
        <v>#DIV/0!</v>
      </c>
      <c r="AF188" s="29" t="e">
        <f t="shared" si="18"/>
        <v>#DIV/0!</v>
      </c>
      <c r="AG188" s="25">
        <f>IF(K188="D2",'Ausfüllen_Kalkulationsdaten UR'!#REF!,'Ausfüllen_Kalkulationsdaten UR'!$D$36)</f>
        <v>0</v>
      </c>
      <c r="AH188" s="30" t="e">
        <f t="shared" si="19"/>
        <v>#DIV/0!</v>
      </c>
      <c r="AI188" s="30" t="e">
        <f t="shared" si="20"/>
        <v>#DIV/0!</v>
      </c>
      <c r="AJ188" s="30" t="e">
        <f>AH188/'Ausfüllen_Kalkulationsdaten UR'!$E$5</f>
        <v>#DIV/0!</v>
      </c>
    </row>
    <row r="189" spans="1:36" x14ac:dyDescent="0.2">
      <c r="A189" s="22">
        <v>178</v>
      </c>
      <c r="B189" s="245" t="s">
        <v>359</v>
      </c>
      <c r="C189" s="245" t="s">
        <v>316</v>
      </c>
      <c r="D189" s="245" t="s">
        <v>618</v>
      </c>
      <c r="E189" s="254" t="s">
        <v>639</v>
      </c>
      <c r="F189" s="247" t="s">
        <v>145</v>
      </c>
      <c r="G189" s="248" t="s">
        <v>611</v>
      </c>
      <c r="H189" s="248" t="s">
        <v>303</v>
      </c>
      <c r="I189" s="249" t="s">
        <v>288</v>
      </c>
      <c r="J189" s="250" t="s">
        <v>316</v>
      </c>
      <c r="K189" s="248" t="s">
        <v>51</v>
      </c>
      <c r="L189" s="248" t="s">
        <v>311</v>
      </c>
      <c r="M189" s="251">
        <v>64.08</v>
      </c>
      <c r="N189" s="236"/>
      <c r="O189" s="236"/>
      <c r="P189" s="237"/>
      <c r="Q189" s="238"/>
      <c r="R189" s="238"/>
      <c r="S189" s="238"/>
      <c r="T189" s="239"/>
      <c r="U189" s="34">
        <f>IF(H189="Ja",VLOOKUP(K189,'Ausfüllen_Kalkulationsdaten UR'!$A$9:$D$33,4),0)</f>
        <v>2.5</v>
      </c>
      <c r="V189" s="34">
        <f t="shared" si="14"/>
        <v>2.5</v>
      </c>
      <c r="W189" s="23">
        <f>X189/'Ausfüllen_Kalkulationsdaten UR'!$E$5</f>
        <v>32.04</v>
      </c>
      <c r="X189" s="27">
        <f t="shared" si="15"/>
        <v>6066.1332000000002</v>
      </c>
      <c r="Y189" s="26" t="str">
        <f>IF(U189=0,"keine Reinigung",VLOOKUP(U189,'Ausfüllen_Kalkulationsdaten UR'!$A$40:$C$50,2,FALSE))</f>
        <v>VollR-/TeilR. täglich im Wechsel</v>
      </c>
      <c r="Z189" s="84">
        <f>IF(U189=0,"0",VLOOKUP(U189,'Ausfüllen_Kalkulationsdaten UR'!$A$40:$C$50,3,FALSE))</f>
        <v>94.665000000000006</v>
      </c>
      <c r="AA189" s="24">
        <f>IF(U189=0,"0",VLOOKUP(K189,'Ausfüllen_Kalkulationsdaten UR'!$A$9:$E$33,5,FALSE))</f>
        <v>0</v>
      </c>
      <c r="AB189" s="71">
        <f>IF(K189="A1",'Ausfüllen_Kalkulationsdaten UR'!$E$10,IF(K189="C1",'Ausfüllen_Kalkulationsdaten UR'!$E$13,0))</f>
        <v>0</v>
      </c>
      <c r="AC189" s="28" t="e">
        <f>ROUND(AF189/'Ausfüllen_Kalkulationsdaten UR'!$E$5,2)</f>
        <v>#DIV/0!</v>
      </c>
      <c r="AD189" s="28" t="e">
        <f t="shared" si="16"/>
        <v>#DIV/0!</v>
      </c>
      <c r="AE189" s="29" t="e">
        <f t="shared" si="17"/>
        <v>#DIV/0!</v>
      </c>
      <c r="AF189" s="29" t="e">
        <f t="shared" si="18"/>
        <v>#DIV/0!</v>
      </c>
      <c r="AG189" s="25">
        <f>IF(K189="D2",'Ausfüllen_Kalkulationsdaten UR'!#REF!,'Ausfüllen_Kalkulationsdaten UR'!$D$36)</f>
        <v>0</v>
      </c>
      <c r="AH189" s="30" t="e">
        <f t="shared" si="19"/>
        <v>#DIV/0!</v>
      </c>
      <c r="AI189" s="30" t="e">
        <f t="shared" si="20"/>
        <v>#DIV/0!</v>
      </c>
      <c r="AJ189" s="30" t="e">
        <f>AH189/'Ausfüllen_Kalkulationsdaten UR'!$E$5</f>
        <v>#DIV/0!</v>
      </c>
    </row>
    <row r="190" spans="1:36" x14ac:dyDescent="0.2">
      <c r="A190" s="22">
        <v>179</v>
      </c>
      <c r="B190" s="245" t="s">
        <v>640</v>
      </c>
      <c r="C190" s="245" t="s">
        <v>316</v>
      </c>
      <c r="D190" s="245" t="s">
        <v>641</v>
      </c>
      <c r="E190" s="254" t="s">
        <v>642</v>
      </c>
      <c r="F190" s="247" t="s">
        <v>424</v>
      </c>
      <c r="G190" s="248" t="s">
        <v>643</v>
      </c>
      <c r="H190" s="248" t="s">
        <v>303</v>
      </c>
      <c r="I190" s="249" t="s">
        <v>288</v>
      </c>
      <c r="J190" s="250" t="s">
        <v>316</v>
      </c>
      <c r="K190" s="248" t="s">
        <v>66</v>
      </c>
      <c r="L190" s="248" t="s">
        <v>304</v>
      </c>
      <c r="M190" s="251">
        <v>57.24</v>
      </c>
      <c r="N190" s="236"/>
      <c r="O190" s="236"/>
      <c r="P190" s="237"/>
      <c r="Q190" s="238"/>
      <c r="R190" s="238"/>
      <c r="S190" s="238"/>
      <c r="T190" s="239"/>
      <c r="U190" s="34">
        <f>IF(H190="Ja",VLOOKUP(K190,'Ausfüllen_Kalkulationsdaten UR'!$A$9:$D$33,4),0)</f>
        <v>2.5</v>
      </c>
      <c r="V190" s="34">
        <f t="shared" si="14"/>
        <v>2.5</v>
      </c>
      <c r="W190" s="23">
        <f>X190/'Ausfüllen_Kalkulationsdaten UR'!$E$5</f>
        <v>28.619999999999997</v>
      </c>
      <c r="X190" s="27">
        <f t="shared" si="15"/>
        <v>5418.6246000000001</v>
      </c>
      <c r="Y190" s="26" t="str">
        <f>IF(U190=0,"keine Reinigung",VLOOKUP(U190,'Ausfüllen_Kalkulationsdaten UR'!$A$40:$C$50,2,FALSE))</f>
        <v>VollR-/TeilR. täglich im Wechsel</v>
      </c>
      <c r="Z190" s="84">
        <f>IF(U190=0,"0",VLOOKUP(U190,'Ausfüllen_Kalkulationsdaten UR'!$A$40:$C$50,3,FALSE))</f>
        <v>94.665000000000006</v>
      </c>
      <c r="AA190" s="24">
        <f>IF(U190=0,"0",VLOOKUP(K190,'Ausfüllen_Kalkulationsdaten UR'!$A$9:$E$33,5,FALSE))</f>
        <v>0</v>
      </c>
      <c r="AB190" s="71">
        <f>IF(K190="A1",'Ausfüllen_Kalkulationsdaten UR'!$E$10,IF(K190="C1",'Ausfüllen_Kalkulationsdaten UR'!$E$13,0))</f>
        <v>0</v>
      </c>
      <c r="AC190" s="28" t="e">
        <f>ROUND(AF190/'Ausfüllen_Kalkulationsdaten UR'!$E$5,2)</f>
        <v>#DIV/0!</v>
      </c>
      <c r="AD190" s="28" t="e">
        <f t="shared" si="16"/>
        <v>#DIV/0!</v>
      </c>
      <c r="AE190" s="29" t="e">
        <f t="shared" si="17"/>
        <v>#DIV/0!</v>
      </c>
      <c r="AF190" s="29" t="e">
        <f t="shared" si="18"/>
        <v>#DIV/0!</v>
      </c>
      <c r="AG190" s="25">
        <f>IF(K190="D2",'Ausfüllen_Kalkulationsdaten UR'!#REF!,'Ausfüllen_Kalkulationsdaten UR'!$D$36)</f>
        <v>0</v>
      </c>
      <c r="AH190" s="30" t="e">
        <f t="shared" si="19"/>
        <v>#DIV/0!</v>
      </c>
      <c r="AI190" s="30" t="e">
        <f t="shared" si="20"/>
        <v>#DIV/0!</v>
      </c>
      <c r="AJ190" s="30" t="e">
        <f>AH190/'Ausfüllen_Kalkulationsdaten UR'!$E$5</f>
        <v>#DIV/0!</v>
      </c>
    </row>
    <row r="191" spans="1:36" x14ac:dyDescent="0.2">
      <c r="A191" s="22">
        <v>180</v>
      </c>
      <c r="B191" s="245" t="s">
        <v>640</v>
      </c>
      <c r="C191" s="245" t="s">
        <v>316</v>
      </c>
      <c r="D191" s="245" t="s">
        <v>641</v>
      </c>
      <c r="E191" s="254" t="s">
        <v>644</v>
      </c>
      <c r="F191" s="247" t="s">
        <v>145</v>
      </c>
      <c r="G191" s="248" t="s">
        <v>645</v>
      </c>
      <c r="H191" s="248" t="s">
        <v>303</v>
      </c>
      <c r="I191" s="249" t="s">
        <v>288</v>
      </c>
      <c r="J191" s="250" t="s">
        <v>316</v>
      </c>
      <c r="K191" s="248" t="s">
        <v>14</v>
      </c>
      <c r="L191" s="248" t="s">
        <v>298</v>
      </c>
      <c r="M191" s="251">
        <v>3.54</v>
      </c>
      <c r="N191" s="236"/>
      <c r="O191" s="236"/>
      <c r="P191" s="237"/>
      <c r="Q191" s="238"/>
      <c r="R191" s="238"/>
      <c r="S191" s="238"/>
      <c r="T191" s="239"/>
      <c r="U191" s="34">
        <f>IF(H191="Ja",VLOOKUP(K191,'Ausfüllen_Kalkulationsdaten UR'!$A$9:$D$33,4),0)</f>
        <v>0.25</v>
      </c>
      <c r="V191" s="34" t="str">
        <f t="shared" si="14"/>
        <v>/</v>
      </c>
      <c r="W191" s="23">
        <f>X191/'Ausfüllen_Kalkulationsdaten UR'!$E$5</f>
        <v>0.20567263508160352</v>
      </c>
      <c r="X191" s="27">
        <f t="shared" si="15"/>
        <v>38.94</v>
      </c>
      <c r="Y191" s="26" t="str">
        <f>IF(U191=0,"keine Reinigung",VLOOKUP(U191,'Ausfüllen_Kalkulationsdaten UR'!$A$40:$C$50,2,FALSE))</f>
        <v>mtl. einmal</v>
      </c>
      <c r="Z191" s="84">
        <f>IF(U191=0,"0",VLOOKUP(U191,'Ausfüllen_Kalkulationsdaten UR'!$A$40:$C$50,3,FALSE))</f>
        <v>11</v>
      </c>
      <c r="AA191" s="24">
        <f>IF(U191=0,"0",VLOOKUP(K191,'Ausfüllen_Kalkulationsdaten UR'!$A$9:$E$33,5,FALSE))</f>
        <v>0</v>
      </c>
      <c r="AB191" s="71">
        <f>IF(K191="A1",'Ausfüllen_Kalkulationsdaten UR'!$E$10,IF(K191="C1",'Ausfüllen_Kalkulationsdaten UR'!$E$13,0))</f>
        <v>0</v>
      </c>
      <c r="AC191" s="28" t="e">
        <f>ROUND(AF191/'Ausfüllen_Kalkulationsdaten UR'!$E$5,2)</f>
        <v>#DIV/0!</v>
      </c>
      <c r="AD191" s="28" t="e">
        <f t="shared" si="16"/>
        <v>#DIV/0!</v>
      </c>
      <c r="AE191" s="29" t="e">
        <f t="shared" si="17"/>
        <v>#DIV/0!</v>
      </c>
      <c r="AF191" s="29" t="e">
        <f t="shared" si="18"/>
        <v>#DIV/0!</v>
      </c>
      <c r="AG191" s="25">
        <f>IF(K191="D2",'Ausfüllen_Kalkulationsdaten UR'!#REF!,'Ausfüllen_Kalkulationsdaten UR'!$D$36)</f>
        <v>0</v>
      </c>
      <c r="AH191" s="30" t="e">
        <f t="shared" si="19"/>
        <v>#DIV/0!</v>
      </c>
      <c r="AI191" s="30" t="e">
        <f t="shared" si="20"/>
        <v>#DIV/0!</v>
      </c>
      <c r="AJ191" s="30" t="e">
        <f>AH191/'Ausfüllen_Kalkulationsdaten UR'!$E$5</f>
        <v>#DIV/0!</v>
      </c>
    </row>
    <row r="192" spans="1:36" x14ac:dyDescent="0.2">
      <c r="A192" s="22">
        <v>181</v>
      </c>
      <c r="B192" s="245" t="s">
        <v>640</v>
      </c>
      <c r="C192" s="245" t="s">
        <v>316</v>
      </c>
      <c r="D192" s="245" t="s">
        <v>641</v>
      </c>
      <c r="E192" s="254" t="s">
        <v>646</v>
      </c>
      <c r="F192" s="247" t="s">
        <v>145</v>
      </c>
      <c r="G192" s="248" t="s">
        <v>294</v>
      </c>
      <c r="H192" s="248" t="s">
        <v>303</v>
      </c>
      <c r="I192" s="249" t="s">
        <v>288</v>
      </c>
      <c r="J192" s="250" t="s">
        <v>316</v>
      </c>
      <c r="K192" s="248" t="s">
        <v>85</v>
      </c>
      <c r="L192" s="248" t="s">
        <v>364</v>
      </c>
      <c r="M192" s="251">
        <v>13</v>
      </c>
      <c r="N192" s="236"/>
      <c r="O192" s="236"/>
      <c r="P192" s="237"/>
      <c r="Q192" s="238"/>
      <c r="R192" s="238"/>
      <c r="S192" s="238"/>
      <c r="T192" s="239"/>
      <c r="U192" s="34">
        <f>IF(H192="Ja",VLOOKUP(K192,'Ausfüllen_Kalkulationsdaten UR'!$A$9:$D$33,4),0)</f>
        <v>0.04</v>
      </c>
      <c r="V192" s="34" t="str">
        <f t="shared" si="14"/>
        <v>/</v>
      </c>
      <c r="W192" s="23">
        <f>X192/'Ausfüllen_Kalkulationsdaten UR'!$E$5</f>
        <v>0.13732636137960175</v>
      </c>
      <c r="X192" s="27">
        <f t="shared" si="15"/>
        <v>26</v>
      </c>
      <c r="Y192" s="26" t="str">
        <f>IF(U192=0,"keine Reinigung",VLOOKUP(U192,'Ausfüllen_Kalkulationsdaten UR'!$A$40:$C$50,2,FALSE))</f>
        <v>jrl. zweimal</v>
      </c>
      <c r="Z192" s="84">
        <f>IF(U192=0,"0",VLOOKUP(U192,'Ausfüllen_Kalkulationsdaten UR'!$A$40:$C$50,3,FALSE))</f>
        <v>2</v>
      </c>
      <c r="AA192" s="24">
        <f>IF(U192=0,"0",VLOOKUP(K192,'Ausfüllen_Kalkulationsdaten UR'!$A$9:$E$33,5,FALSE))</f>
        <v>0</v>
      </c>
      <c r="AB192" s="71">
        <f>IF(K192="A1",'Ausfüllen_Kalkulationsdaten UR'!$E$10,IF(K192="C1",'Ausfüllen_Kalkulationsdaten UR'!$E$13,0))</f>
        <v>0</v>
      </c>
      <c r="AC192" s="28" t="e">
        <f>ROUND(AF192/'Ausfüllen_Kalkulationsdaten UR'!$E$5,2)</f>
        <v>#DIV/0!</v>
      </c>
      <c r="AD192" s="28" t="e">
        <f t="shared" si="16"/>
        <v>#DIV/0!</v>
      </c>
      <c r="AE192" s="29" t="e">
        <f t="shared" si="17"/>
        <v>#DIV/0!</v>
      </c>
      <c r="AF192" s="29" t="e">
        <f t="shared" si="18"/>
        <v>#DIV/0!</v>
      </c>
      <c r="AG192" s="25">
        <f>IF(K192="D2",'Ausfüllen_Kalkulationsdaten UR'!#REF!,'Ausfüllen_Kalkulationsdaten UR'!$D$36)</f>
        <v>0</v>
      </c>
      <c r="AH192" s="30" t="e">
        <f t="shared" si="19"/>
        <v>#DIV/0!</v>
      </c>
      <c r="AI192" s="30" t="e">
        <f t="shared" si="20"/>
        <v>#DIV/0!</v>
      </c>
      <c r="AJ192" s="30" t="e">
        <f>AH192/'Ausfüllen_Kalkulationsdaten UR'!$E$5</f>
        <v>#DIV/0!</v>
      </c>
    </row>
    <row r="193" spans="1:36" x14ac:dyDescent="0.2">
      <c r="A193" s="22">
        <v>182</v>
      </c>
      <c r="B193" s="245" t="s">
        <v>640</v>
      </c>
      <c r="C193" s="245" t="s">
        <v>316</v>
      </c>
      <c r="D193" s="245" t="s">
        <v>641</v>
      </c>
      <c r="E193" s="254" t="s">
        <v>647</v>
      </c>
      <c r="F193" s="247" t="s">
        <v>430</v>
      </c>
      <c r="G193" s="248" t="s">
        <v>585</v>
      </c>
      <c r="H193" s="248" t="s">
        <v>303</v>
      </c>
      <c r="I193" s="249" t="s">
        <v>288</v>
      </c>
      <c r="J193" s="250" t="s">
        <v>316</v>
      </c>
      <c r="K193" s="248" t="s">
        <v>68</v>
      </c>
      <c r="L193" s="248" t="s">
        <v>311</v>
      </c>
      <c r="M193" s="251">
        <v>2.2999999999999998</v>
      </c>
      <c r="N193" s="236"/>
      <c r="O193" s="236"/>
      <c r="P193" s="237"/>
      <c r="Q193" s="238"/>
      <c r="R193" s="238"/>
      <c r="S193" s="238"/>
      <c r="T193" s="239"/>
      <c r="U193" s="34">
        <f>IF(H193="Ja",VLOOKUP(K193,'Ausfüllen_Kalkulationsdaten UR'!$A$9:$D$33,4),0)</f>
        <v>5</v>
      </c>
      <c r="V193" s="34" t="str">
        <f t="shared" si="14"/>
        <v>/</v>
      </c>
      <c r="W193" s="23">
        <f>X193/'Ausfüllen_Kalkulationsdaten UR'!$E$5</f>
        <v>2.2999999999999998</v>
      </c>
      <c r="X193" s="27">
        <f t="shared" si="15"/>
        <v>435.459</v>
      </c>
      <c r="Y193" s="26" t="str">
        <f>IF(U193=0,"keine Reinigung",VLOOKUP(U193,'Ausfüllen_Kalkulationsdaten UR'!$A$40:$C$50,2,FALSE))</f>
        <v xml:space="preserve">wtl. fünfmal </v>
      </c>
      <c r="Z193" s="84">
        <f>IF(U193=0,"0",VLOOKUP(U193,'Ausfüllen_Kalkulationsdaten UR'!$A$40:$C$50,3,FALSE))</f>
        <v>189.33</v>
      </c>
      <c r="AA193" s="24">
        <f>IF(U193=0,"0",VLOOKUP(K193,'Ausfüllen_Kalkulationsdaten UR'!$A$9:$E$33,5,FALSE))</f>
        <v>0</v>
      </c>
      <c r="AB193" s="71">
        <f>IF(K193="A1",'Ausfüllen_Kalkulationsdaten UR'!$E$10,IF(K193="C1",'Ausfüllen_Kalkulationsdaten UR'!$E$13,0))</f>
        <v>0</v>
      </c>
      <c r="AC193" s="28" t="e">
        <f>ROUND(AF193/'Ausfüllen_Kalkulationsdaten UR'!$E$5,2)</f>
        <v>#DIV/0!</v>
      </c>
      <c r="AD193" s="28" t="e">
        <f t="shared" si="16"/>
        <v>#DIV/0!</v>
      </c>
      <c r="AE193" s="29" t="e">
        <f t="shared" si="17"/>
        <v>#DIV/0!</v>
      </c>
      <c r="AF193" s="29" t="e">
        <f t="shared" si="18"/>
        <v>#DIV/0!</v>
      </c>
      <c r="AG193" s="25">
        <f>IF(K193="D2",'Ausfüllen_Kalkulationsdaten UR'!#REF!,'Ausfüllen_Kalkulationsdaten UR'!$D$36)</f>
        <v>0</v>
      </c>
      <c r="AH193" s="30" t="e">
        <f t="shared" si="19"/>
        <v>#DIV/0!</v>
      </c>
      <c r="AI193" s="30" t="e">
        <f t="shared" si="20"/>
        <v>#DIV/0!</v>
      </c>
      <c r="AJ193" s="30" t="e">
        <f>AH193/'Ausfüllen_Kalkulationsdaten UR'!$E$5</f>
        <v>#DIV/0!</v>
      </c>
    </row>
    <row r="194" spans="1:36" x14ac:dyDescent="0.2">
      <c r="A194" s="22">
        <v>183</v>
      </c>
      <c r="B194" s="245" t="s">
        <v>640</v>
      </c>
      <c r="C194" s="245" t="s">
        <v>316</v>
      </c>
      <c r="D194" s="245" t="s">
        <v>641</v>
      </c>
      <c r="E194" s="254" t="s">
        <v>648</v>
      </c>
      <c r="F194" s="247" t="s">
        <v>145</v>
      </c>
      <c r="G194" s="248" t="s">
        <v>335</v>
      </c>
      <c r="H194" s="248" t="s">
        <v>303</v>
      </c>
      <c r="I194" s="249" t="s">
        <v>288</v>
      </c>
      <c r="J194" s="250" t="s">
        <v>316</v>
      </c>
      <c r="K194" s="248" t="s">
        <v>14</v>
      </c>
      <c r="L194" s="248" t="s">
        <v>311</v>
      </c>
      <c r="M194" s="251">
        <v>6.87</v>
      </c>
      <c r="N194" s="236"/>
      <c r="O194" s="236"/>
      <c r="P194" s="237"/>
      <c r="Q194" s="238"/>
      <c r="R194" s="238"/>
      <c r="S194" s="238"/>
      <c r="T194" s="239"/>
      <c r="U194" s="34">
        <f>IF(H194="Ja",VLOOKUP(K194,'Ausfüllen_Kalkulationsdaten UR'!$A$9:$D$33,4),0)</f>
        <v>0.25</v>
      </c>
      <c r="V194" s="34" t="str">
        <f t="shared" si="14"/>
        <v>/</v>
      </c>
      <c r="W194" s="23">
        <f>X194/'Ausfüllen_Kalkulationsdaten UR'!$E$5</f>
        <v>0.3991443511329425</v>
      </c>
      <c r="X194" s="27">
        <f t="shared" si="15"/>
        <v>75.570000000000007</v>
      </c>
      <c r="Y194" s="26" t="str">
        <f>IF(U194=0,"keine Reinigung",VLOOKUP(U194,'Ausfüllen_Kalkulationsdaten UR'!$A$40:$C$50,2,FALSE))</f>
        <v>mtl. einmal</v>
      </c>
      <c r="Z194" s="84">
        <f>IF(U194=0,"0",VLOOKUP(U194,'Ausfüllen_Kalkulationsdaten UR'!$A$40:$C$50,3,FALSE))</f>
        <v>11</v>
      </c>
      <c r="AA194" s="24">
        <f>IF(U194=0,"0",VLOOKUP(K194,'Ausfüllen_Kalkulationsdaten UR'!$A$9:$E$33,5,FALSE))</f>
        <v>0</v>
      </c>
      <c r="AB194" s="71">
        <f>IF(K194="A1",'Ausfüllen_Kalkulationsdaten UR'!$E$10,IF(K194="C1",'Ausfüllen_Kalkulationsdaten UR'!$E$13,0))</f>
        <v>0</v>
      </c>
      <c r="AC194" s="28" t="e">
        <f>ROUND(AF194/'Ausfüllen_Kalkulationsdaten UR'!$E$5,2)</f>
        <v>#DIV/0!</v>
      </c>
      <c r="AD194" s="28" t="e">
        <f t="shared" si="16"/>
        <v>#DIV/0!</v>
      </c>
      <c r="AE194" s="29" t="e">
        <f t="shared" si="17"/>
        <v>#DIV/0!</v>
      </c>
      <c r="AF194" s="29" t="e">
        <f t="shared" si="18"/>
        <v>#DIV/0!</v>
      </c>
      <c r="AG194" s="25">
        <f>IF(K194="D2",'Ausfüllen_Kalkulationsdaten UR'!#REF!,'Ausfüllen_Kalkulationsdaten UR'!$D$36)</f>
        <v>0</v>
      </c>
      <c r="AH194" s="30" t="e">
        <f t="shared" si="19"/>
        <v>#DIV/0!</v>
      </c>
      <c r="AI194" s="30" t="e">
        <f t="shared" si="20"/>
        <v>#DIV/0!</v>
      </c>
      <c r="AJ194" s="30" t="e">
        <f>AH194/'Ausfüllen_Kalkulationsdaten UR'!$E$5</f>
        <v>#DIV/0!</v>
      </c>
    </row>
    <row r="195" spans="1:36" x14ac:dyDescent="0.2">
      <c r="A195" s="22">
        <v>184</v>
      </c>
      <c r="B195" s="245" t="s">
        <v>640</v>
      </c>
      <c r="C195" s="245" t="s">
        <v>316</v>
      </c>
      <c r="D195" s="245" t="s">
        <v>641</v>
      </c>
      <c r="E195" s="254" t="s">
        <v>649</v>
      </c>
      <c r="F195" s="247" t="s">
        <v>145</v>
      </c>
      <c r="G195" s="248" t="s">
        <v>650</v>
      </c>
      <c r="H195" s="248" t="s">
        <v>303</v>
      </c>
      <c r="I195" s="249" t="s">
        <v>288</v>
      </c>
      <c r="J195" s="250" t="s">
        <v>316</v>
      </c>
      <c r="K195" s="248" t="s">
        <v>6</v>
      </c>
      <c r="L195" s="248" t="s">
        <v>311</v>
      </c>
      <c r="M195" s="251">
        <v>27.3</v>
      </c>
      <c r="N195" s="236"/>
      <c r="O195" s="236"/>
      <c r="P195" s="237"/>
      <c r="Q195" s="238"/>
      <c r="R195" s="238"/>
      <c r="S195" s="238"/>
      <c r="T195" s="239"/>
      <c r="U195" s="34">
        <f>IF(H195="Ja",VLOOKUP(K195,'Ausfüllen_Kalkulationsdaten UR'!$A$9:$D$33,4),0)</f>
        <v>1</v>
      </c>
      <c r="V195" s="34" t="str">
        <f t="shared" si="14"/>
        <v>/</v>
      </c>
      <c r="W195" s="23">
        <f>X195/'Ausfüllen_Kalkulationsdaten UR'!$E$5</f>
        <v>5.4605767707177932</v>
      </c>
      <c r="X195" s="27">
        <f t="shared" si="15"/>
        <v>1033.8509999999999</v>
      </c>
      <c r="Y195" s="26" t="str">
        <f>IF(U195=0,"keine Reinigung",VLOOKUP(U195,'Ausfüllen_Kalkulationsdaten UR'!$A$40:$C$50,2,FALSE))</f>
        <v>wtl. einmal</v>
      </c>
      <c r="Z195" s="84">
        <f>IF(U195=0,"0",VLOOKUP(U195,'Ausfüllen_Kalkulationsdaten UR'!$A$40:$C$50,3,FALSE))</f>
        <v>37.869999999999997</v>
      </c>
      <c r="AA195" s="24">
        <f>IF(U195=0,"0",VLOOKUP(K195,'Ausfüllen_Kalkulationsdaten UR'!$A$9:$E$33,5,FALSE))</f>
        <v>0</v>
      </c>
      <c r="AB195" s="71">
        <f>IF(K195="A1",'Ausfüllen_Kalkulationsdaten UR'!$E$10,IF(K195="C1",'Ausfüllen_Kalkulationsdaten UR'!$E$13,0))</f>
        <v>0</v>
      </c>
      <c r="AC195" s="28" t="e">
        <f>ROUND(AF195/'Ausfüllen_Kalkulationsdaten UR'!$E$5,2)</f>
        <v>#DIV/0!</v>
      </c>
      <c r="AD195" s="28" t="e">
        <f t="shared" si="16"/>
        <v>#DIV/0!</v>
      </c>
      <c r="AE195" s="29" t="e">
        <f t="shared" si="17"/>
        <v>#DIV/0!</v>
      </c>
      <c r="AF195" s="29" t="e">
        <f t="shared" si="18"/>
        <v>#DIV/0!</v>
      </c>
      <c r="AG195" s="25">
        <f>IF(K195="D2",'Ausfüllen_Kalkulationsdaten UR'!#REF!,'Ausfüllen_Kalkulationsdaten UR'!$D$36)</f>
        <v>0</v>
      </c>
      <c r="AH195" s="30" t="e">
        <f t="shared" si="19"/>
        <v>#DIV/0!</v>
      </c>
      <c r="AI195" s="30" t="e">
        <f t="shared" si="20"/>
        <v>#DIV/0!</v>
      </c>
      <c r="AJ195" s="30" t="e">
        <f>AH195/'Ausfüllen_Kalkulationsdaten UR'!$E$5</f>
        <v>#DIV/0!</v>
      </c>
    </row>
    <row r="196" spans="1:36" x14ac:dyDescent="0.2">
      <c r="A196" s="22">
        <v>185</v>
      </c>
      <c r="B196" s="245" t="s">
        <v>640</v>
      </c>
      <c r="C196" s="245" t="s">
        <v>316</v>
      </c>
      <c r="D196" s="245" t="s">
        <v>641</v>
      </c>
      <c r="E196" s="254" t="s">
        <v>651</v>
      </c>
      <c r="F196" s="247" t="s">
        <v>145</v>
      </c>
      <c r="G196" s="248" t="s">
        <v>652</v>
      </c>
      <c r="H196" s="248" t="s">
        <v>303</v>
      </c>
      <c r="I196" s="249" t="s">
        <v>288</v>
      </c>
      <c r="J196" s="250" t="s">
        <v>316</v>
      </c>
      <c r="K196" s="248" t="s">
        <v>85</v>
      </c>
      <c r="L196" s="248" t="s">
        <v>298</v>
      </c>
      <c r="M196" s="251">
        <v>4.97</v>
      </c>
      <c r="N196" s="236"/>
      <c r="O196" s="236"/>
      <c r="P196" s="237"/>
      <c r="Q196" s="238"/>
      <c r="R196" s="238"/>
      <c r="S196" s="238"/>
      <c r="T196" s="239"/>
      <c r="U196" s="34">
        <f>IF(H196="Ja",VLOOKUP(K196,'Ausfüllen_Kalkulationsdaten UR'!$A$9:$D$33,4),0)</f>
        <v>0.04</v>
      </c>
      <c r="V196" s="34" t="str">
        <f t="shared" si="14"/>
        <v>/</v>
      </c>
      <c r="W196" s="23">
        <f>X196/'Ausfüllen_Kalkulationsdaten UR'!$E$5</f>
        <v>5.2500924312047739E-2</v>
      </c>
      <c r="X196" s="27">
        <f t="shared" si="15"/>
        <v>9.94</v>
      </c>
      <c r="Y196" s="26" t="str">
        <f>IF(U196=0,"keine Reinigung",VLOOKUP(U196,'Ausfüllen_Kalkulationsdaten UR'!$A$40:$C$50,2,FALSE))</f>
        <v>jrl. zweimal</v>
      </c>
      <c r="Z196" s="84">
        <f>IF(U196=0,"0",VLOOKUP(U196,'Ausfüllen_Kalkulationsdaten UR'!$A$40:$C$50,3,FALSE))</f>
        <v>2</v>
      </c>
      <c r="AA196" s="24">
        <f>IF(U196=0,"0",VLOOKUP(K196,'Ausfüllen_Kalkulationsdaten UR'!$A$9:$E$33,5,FALSE))</f>
        <v>0</v>
      </c>
      <c r="AB196" s="71">
        <f>IF(K196="A1",'Ausfüllen_Kalkulationsdaten UR'!$E$10,IF(K196="C1",'Ausfüllen_Kalkulationsdaten UR'!$E$13,0))</f>
        <v>0</v>
      </c>
      <c r="AC196" s="28" t="e">
        <f>ROUND(AF196/'Ausfüllen_Kalkulationsdaten UR'!$E$5,2)</f>
        <v>#DIV/0!</v>
      </c>
      <c r="AD196" s="28" t="e">
        <f t="shared" si="16"/>
        <v>#DIV/0!</v>
      </c>
      <c r="AE196" s="29" t="e">
        <f t="shared" si="17"/>
        <v>#DIV/0!</v>
      </c>
      <c r="AF196" s="29" t="e">
        <f t="shared" si="18"/>
        <v>#DIV/0!</v>
      </c>
      <c r="AG196" s="25">
        <f>IF(K196="D2",'Ausfüllen_Kalkulationsdaten UR'!#REF!,'Ausfüllen_Kalkulationsdaten UR'!$D$36)</f>
        <v>0</v>
      </c>
      <c r="AH196" s="30" t="e">
        <f t="shared" si="19"/>
        <v>#DIV/0!</v>
      </c>
      <c r="AI196" s="30" t="e">
        <f t="shared" si="20"/>
        <v>#DIV/0!</v>
      </c>
      <c r="AJ196" s="30" t="e">
        <f>AH196/'Ausfüllen_Kalkulationsdaten UR'!$E$5</f>
        <v>#DIV/0!</v>
      </c>
    </row>
    <row r="197" spans="1:36" ht="25.5" x14ac:dyDescent="0.2">
      <c r="A197" s="22">
        <v>186</v>
      </c>
      <c r="B197" s="245" t="s">
        <v>640</v>
      </c>
      <c r="C197" s="245" t="s">
        <v>316</v>
      </c>
      <c r="D197" s="245" t="s">
        <v>641</v>
      </c>
      <c r="E197" s="254" t="s">
        <v>653</v>
      </c>
      <c r="F197" s="247" t="s">
        <v>145</v>
      </c>
      <c r="G197" s="253" t="s">
        <v>483</v>
      </c>
      <c r="H197" s="248" t="s">
        <v>303</v>
      </c>
      <c r="I197" s="249" t="s">
        <v>288</v>
      </c>
      <c r="J197" s="250" t="s">
        <v>316</v>
      </c>
      <c r="K197" s="248" t="s">
        <v>66</v>
      </c>
      <c r="L197" s="248" t="s">
        <v>311</v>
      </c>
      <c r="M197" s="251">
        <v>119.27</v>
      </c>
      <c r="N197" s="236"/>
      <c r="O197" s="236"/>
      <c r="P197" s="237"/>
      <c r="Q197" s="238"/>
      <c r="R197" s="238"/>
      <c r="S197" s="238"/>
      <c r="T197" s="239"/>
      <c r="U197" s="34">
        <f>IF(H197="Ja",VLOOKUP(K197,'Ausfüllen_Kalkulationsdaten UR'!$A$9:$D$33,4),0)</f>
        <v>2.5</v>
      </c>
      <c r="V197" s="34">
        <f t="shared" si="14"/>
        <v>2.5</v>
      </c>
      <c r="W197" s="23">
        <f>X197/'Ausfüllen_Kalkulationsdaten UR'!$E$5</f>
        <v>59.634999999999998</v>
      </c>
      <c r="X197" s="27">
        <f t="shared" si="15"/>
        <v>11290.69455</v>
      </c>
      <c r="Y197" s="26" t="str">
        <f>IF(U197=0,"keine Reinigung",VLOOKUP(U197,'Ausfüllen_Kalkulationsdaten UR'!$A$40:$C$50,2,FALSE))</f>
        <v>VollR-/TeilR. täglich im Wechsel</v>
      </c>
      <c r="Z197" s="84">
        <f>IF(U197=0,"0",VLOOKUP(U197,'Ausfüllen_Kalkulationsdaten UR'!$A$40:$C$50,3,FALSE))</f>
        <v>94.665000000000006</v>
      </c>
      <c r="AA197" s="24">
        <f>IF(U197=0,"0",VLOOKUP(K197,'Ausfüllen_Kalkulationsdaten UR'!$A$9:$E$33,5,FALSE))</f>
        <v>0</v>
      </c>
      <c r="AB197" s="71">
        <f>IF(K197="A1",'Ausfüllen_Kalkulationsdaten UR'!$E$10,IF(K197="C1",'Ausfüllen_Kalkulationsdaten UR'!$E$13,0))</f>
        <v>0</v>
      </c>
      <c r="AC197" s="28" t="e">
        <f>ROUND(AF197/'Ausfüllen_Kalkulationsdaten UR'!$E$5,2)</f>
        <v>#DIV/0!</v>
      </c>
      <c r="AD197" s="28" t="e">
        <f t="shared" si="16"/>
        <v>#DIV/0!</v>
      </c>
      <c r="AE197" s="29" t="e">
        <f t="shared" si="17"/>
        <v>#DIV/0!</v>
      </c>
      <c r="AF197" s="29" t="e">
        <f t="shared" si="18"/>
        <v>#DIV/0!</v>
      </c>
      <c r="AG197" s="25">
        <f>IF(K197="D2",'Ausfüllen_Kalkulationsdaten UR'!#REF!,'Ausfüllen_Kalkulationsdaten UR'!$D$36)</f>
        <v>0</v>
      </c>
      <c r="AH197" s="30" t="e">
        <f t="shared" si="19"/>
        <v>#DIV/0!</v>
      </c>
      <c r="AI197" s="30" t="e">
        <f t="shared" si="20"/>
        <v>#DIV/0!</v>
      </c>
      <c r="AJ197" s="30" t="e">
        <f>AH197/'Ausfüllen_Kalkulationsdaten UR'!$E$5</f>
        <v>#DIV/0!</v>
      </c>
    </row>
    <row r="198" spans="1:36" x14ac:dyDescent="0.2">
      <c r="A198" s="22">
        <v>187</v>
      </c>
      <c r="B198" s="245" t="s">
        <v>640</v>
      </c>
      <c r="C198" s="245" t="s">
        <v>316</v>
      </c>
      <c r="D198" s="245" t="s">
        <v>641</v>
      </c>
      <c r="E198" s="254" t="s">
        <v>654</v>
      </c>
      <c r="F198" s="247" t="s">
        <v>145</v>
      </c>
      <c r="G198" s="253" t="s">
        <v>655</v>
      </c>
      <c r="H198" s="248" t="s">
        <v>303</v>
      </c>
      <c r="I198" s="249" t="s">
        <v>288</v>
      </c>
      <c r="J198" s="250" t="s">
        <v>316</v>
      </c>
      <c r="K198" s="248" t="s">
        <v>7</v>
      </c>
      <c r="L198" s="248" t="s">
        <v>311</v>
      </c>
      <c r="M198" s="251">
        <v>25.33</v>
      </c>
      <c r="N198" s="236"/>
      <c r="O198" s="236"/>
      <c r="P198" s="237"/>
      <c r="Q198" s="238"/>
      <c r="R198" s="238"/>
      <c r="S198" s="238"/>
      <c r="T198" s="239"/>
      <c r="U198" s="34">
        <f>IF(H198="Ja",VLOOKUP(K198,'Ausfüllen_Kalkulationsdaten UR'!$A$9:$D$33,4),0)</f>
        <v>5</v>
      </c>
      <c r="V198" s="34" t="str">
        <f t="shared" si="14"/>
        <v>/</v>
      </c>
      <c r="W198" s="23">
        <f>X198/'Ausfüllen_Kalkulationsdaten UR'!$E$5</f>
        <v>25.33</v>
      </c>
      <c r="X198" s="27">
        <f t="shared" si="15"/>
        <v>4795.7289000000001</v>
      </c>
      <c r="Y198" s="26" t="str">
        <f>IF(U198=0,"keine Reinigung",VLOOKUP(U198,'Ausfüllen_Kalkulationsdaten UR'!$A$40:$C$50,2,FALSE))</f>
        <v xml:space="preserve">wtl. fünfmal </v>
      </c>
      <c r="Z198" s="84">
        <f>IF(U198=0,"0",VLOOKUP(U198,'Ausfüllen_Kalkulationsdaten UR'!$A$40:$C$50,3,FALSE))</f>
        <v>189.33</v>
      </c>
      <c r="AA198" s="24">
        <f>IF(U198=0,"0",VLOOKUP(K198,'Ausfüllen_Kalkulationsdaten UR'!$A$9:$E$33,5,FALSE))</f>
        <v>0</v>
      </c>
      <c r="AB198" s="71">
        <f>IF(K198="A1",'Ausfüllen_Kalkulationsdaten UR'!$E$10,IF(K198="C1",'Ausfüllen_Kalkulationsdaten UR'!$E$13,0))</f>
        <v>0</v>
      </c>
      <c r="AC198" s="28" t="e">
        <f>ROUND(AF198/'Ausfüllen_Kalkulationsdaten UR'!$E$5,2)</f>
        <v>#DIV/0!</v>
      </c>
      <c r="AD198" s="28" t="e">
        <f t="shared" si="16"/>
        <v>#DIV/0!</v>
      </c>
      <c r="AE198" s="29" t="e">
        <f t="shared" si="17"/>
        <v>#DIV/0!</v>
      </c>
      <c r="AF198" s="29" t="e">
        <f t="shared" si="18"/>
        <v>#DIV/0!</v>
      </c>
      <c r="AG198" s="25">
        <f>IF(K198="D2",'Ausfüllen_Kalkulationsdaten UR'!#REF!,'Ausfüllen_Kalkulationsdaten UR'!$D$36)</f>
        <v>0</v>
      </c>
      <c r="AH198" s="30" t="e">
        <f t="shared" si="19"/>
        <v>#DIV/0!</v>
      </c>
      <c r="AI198" s="30" t="e">
        <f t="shared" si="20"/>
        <v>#DIV/0!</v>
      </c>
      <c r="AJ198" s="30" t="e">
        <f>AH198/'Ausfüllen_Kalkulationsdaten UR'!$E$5</f>
        <v>#DIV/0!</v>
      </c>
    </row>
    <row r="199" spans="1:36" x14ac:dyDescent="0.2">
      <c r="A199" s="22">
        <v>188</v>
      </c>
      <c r="B199" s="245" t="s">
        <v>640</v>
      </c>
      <c r="C199" s="245" t="s">
        <v>316</v>
      </c>
      <c r="D199" s="245" t="s">
        <v>641</v>
      </c>
      <c r="E199" s="254" t="s">
        <v>656</v>
      </c>
      <c r="F199" s="247" t="s">
        <v>145</v>
      </c>
      <c r="G199" s="253" t="s">
        <v>657</v>
      </c>
      <c r="H199" s="248" t="s">
        <v>303</v>
      </c>
      <c r="I199" s="249" t="s">
        <v>288</v>
      </c>
      <c r="J199" s="250" t="s">
        <v>316</v>
      </c>
      <c r="K199" s="248" t="s">
        <v>7</v>
      </c>
      <c r="L199" s="248" t="s">
        <v>311</v>
      </c>
      <c r="M199" s="251">
        <v>26.85</v>
      </c>
      <c r="N199" s="236"/>
      <c r="O199" s="236"/>
      <c r="P199" s="237"/>
      <c r="Q199" s="238"/>
      <c r="R199" s="238"/>
      <c r="S199" s="238"/>
      <c r="T199" s="239"/>
      <c r="U199" s="34">
        <f>IF(H199="Ja",VLOOKUP(K199,'Ausfüllen_Kalkulationsdaten UR'!$A$9:$D$33,4),0)</f>
        <v>5</v>
      </c>
      <c r="V199" s="34" t="str">
        <f t="shared" si="14"/>
        <v>/</v>
      </c>
      <c r="W199" s="23">
        <f>X199/'Ausfüllen_Kalkulationsdaten UR'!$E$5</f>
        <v>26.85</v>
      </c>
      <c r="X199" s="27">
        <f t="shared" si="15"/>
        <v>5083.5105000000003</v>
      </c>
      <c r="Y199" s="26" t="str">
        <f>IF(U199=0,"keine Reinigung",VLOOKUP(U199,'Ausfüllen_Kalkulationsdaten UR'!$A$40:$C$50,2,FALSE))</f>
        <v xml:space="preserve">wtl. fünfmal </v>
      </c>
      <c r="Z199" s="84">
        <f>IF(U199=0,"0",VLOOKUP(U199,'Ausfüllen_Kalkulationsdaten UR'!$A$40:$C$50,3,FALSE))</f>
        <v>189.33</v>
      </c>
      <c r="AA199" s="24">
        <f>IF(U199=0,"0",VLOOKUP(K199,'Ausfüllen_Kalkulationsdaten UR'!$A$9:$E$33,5,FALSE))</f>
        <v>0</v>
      </c>
      <c r="AB199" s="71">
        <f>IF(K199="A1",'Ausfüllen_Kalkulationsdaten UR'!$E$10,IF(K199="C1",'Ausfüllen_Kalkulationsdaten UR'!$E$13,0))</f>
        <v>0</v>
      </c>
      <c r="AC199" s="28" t="e">
        <f>ROUND(AF199/'Ausfüllen_Kalkulationsdaten UR'!$E$5,2)</f>
        <v>#DIV/0!</v>
      </c>
      <c r="AD199" s="28" t="e">
        <f t="shared" si="16"/>
        <v>#DIV/0!</v>
      </c>
      <c r="AE199" s="29" t="e">
        <f t="shared" si="17"/>
        <v>#DIV/0!</v>
      </c>
      <c r="AF199" s="29" t="e">
        <f t="shared" si="18"/>
        <v>#DIV/0!</v>
      </c>
      <c r="AG199" s="25">
        <f>IF(K199="D2",'Ausfüllen_Kalkulationsdaten UR'!#REF!,'Ausfüllen_Kalkulationsdaten UR'!$D$36)</f>
        <v>0</v>
      </c>
      <c r="AH199" s="30" t="e">
        <f t="shared" si="19"/>
        <v>#DIV/0!</v>
      </c>
      <c r="AI199" s="30" t="e">
        <f t="shared" si="20"/>
        <v>#DIV/0!</v>
      </c>
      <c r="AJ199" s="30" t="e">
        <f>AH199/'Ausfüllen_Kalkulationsdaten UR'!$E$5</f>
        <v>#DIV/0!</v>
      </c>
    </row>
    <row r="200" spans="1:36" x14ac:dyDescent="0.2">
      <c r="A200" s="22">
        <v>189</v>
      </c>
      <c r="B200" s="245" t="s">
        <v>640</v>
      </c>
      <c r="C200" s="245" t="s">
        <v>316</v>
      </c>
      <c r="D200" s="245" t="s">
        <v>641</v>
      </c>
      <c r="E200" s="254" t="s">
        <v>658</v>
      </c>
      <c r="F200" s="247" t="s">
        <v>145</v>
      </c>
      <c r="G200" s="253" t="s">
        <v>659</v>
      </c>
      <c r="H200" s="248" t="s">
        <v>303</v>
      </c>
      <c r="I200" s="249" t="s">
        <v>288</v>
      </c>
      <c r="J200" s="250" t="s">
        <v>316</v>
      </c>
      <c r="K200" s="248" t="s">
        <v>7</v>
      </c>
      <c r="L200" s="248" t="s">
        <v>311</v>
      </c>
      <c r="M200" s="251">
        <v>16.37</v>
      </c>
      <c r="N200" s="236"/>
      <c r="O200" s="236"/>
      <c r="P200" s="237"/>
      <c r="Q200" s="238"/>
      <c r="R200" s="238"/>
      <c r="S200" s="238"/>
      <c r="T200" s="239"/>
      <c r="U200" s="34">
        <f>IF(H200="Ja",VLOOKUP(K200,'Ausfüllen_Kalkulationsdaten UR'!$A$9:$D$33,4),0)</f>
        <v>5</v>
      </c>
      <c r="V200" s="34" t="str">
        <f t="shared" si="14"/>
        <v>/</v>
      </c>
      <c r="W200" s="23">
        <f>X200/'Ausfüllen_Kalkulationsdaten UR'!$E$5</f>
        <v>16.37</v>
      </c>
      <c r="X200" s="27">
        <f t="shared" si="15"/>
        <v>3099.3321000000005</v>
      </c>
      <c r="Y200" s="26" t="str">
        <f>IF(U200=0,"keine Reinigung",VLOOKUP(U200,'Ausfüllen_Kalkulationsdaten UR'!$A$40:$C$50,2,FALSE))</f>
        <v xml:space="preserve">wtl. fünfmal </v>
      </c>
      <c r="Z200" s="84">
        <f>IF(U200=0,"0",VLOOKUP(U200,'Ausfüllen_Kalkulationsdaten UR'!$A$40:$C$50,3,FALSE))</f>
        <v>189.33</v>
      </c>
      <c r="AA200" s="24">
        <f>IF(U200=0,"0",VLOOKUP(K200,'Ausfüllen_Kalkulationsdaten UR'!$A$9:$E$33,5,FALSE))</f>
        <v>0</v>
      </c>
      <c r="AB200" s="71">
        <f>IF(K200="A1",'Ausfüllen_Kalkulationsdaten UR'!$E$10,IF(K200="C1",'Ausfüllen_Kalkulationsdaten UR'!$E$13,0))</f>
        <v>0</v>
      </c>
      <c r="AC200" s="28" t="e">
        <f>ROUND(AF200/'Ausfüllen_Kalkulationsdaten UR'!$E$5,2)</f>
        <v>#DIV/0!</v>
      </c>
      <c r="AD200" s="28" t="e">
        <f t="shared" si="16"/>
        <v>#DIV/0!</v>
      </c>
      <c r="AE200" s="29" t="e">
        <f t="shared" si="17"/>
        <v>#DIV/0!</v>
      </c>
      <c r="AF200" s="29" t="e">
        <f t="shared" si="18"/>
        <v>#DIV/0!</v>
      </c>
      <c r="AG200" s="25">
        <f>IF(K200="D2",'Ausfüllen_Kalkulationsdaten UR'!#REF!,'Ausfüllen_Kalkulationsdaten UR'!$D$36)</f>
        <v>0</v>
      </c>
      <c r="AH200" s="30" t="e">
        <f t="shared" si="19"/>
        <v>#DIV/0!</v>
      </c>
      <c r="AI200" s="30" t="e">
        <f t="shared" si="20"/>
        <v>#DIV/0!</v>
      </c>
      <c r="AJ200" s="30" t="e">
        <f>AH200/'Ausfüllen_Kalkulationsdaten UR'!$E$5</f>
        <v>#DIV/0!</v>
      </c>
    </row>
    <row r="201" spans="1:36" x14ac:dyDescent="0.2">
      <c r="A201" s="22">
        <v>190</v>
      </c>
      <c r="B201" s="245" t="s">
        <v>640</v>
      </c>
      <c r="C201" s="245" t="s">
        <v>316</v>
      </c>
      <c r="D201" s="245" t="s">
        <v>641</v>
      </c>
      <c r="E201" s="254" t="s">
        <v>660</v>
      </c>
      <c r="F201" s="247" t="s">
        <v>145</v>
      </c>
      <c r="G201" s="253" t="s">
        <v>661</v>
      </c>
      <c r="H201" s="248" t="s">
        <v>303</v>
      </c>
      <c r="I201" s="249" t="s">
        <v>288</v>
      </c>
      <c r="J201" s="250" t="s">
        <v>316</v>
      </c>
      <c r="K201" s="248" t="s">
        <v>66</v>
      </c>
      <c r="L201" s="248" t="s">
        <v>311</v>
      </c>
      <c r="M201" s="251">
        <v>12.97</v>
      </c>
      <c r="N201" s="236"/>
      <c r="O201" s="236"/>
      <c r="P201" s="237"/>
      <c r="Q201" s="238"/>
      <c r="R201" s="238"/>
      <c r="S201" s="238"/>
      <c r="T201" s="239"/>
      <c r="U201" s="34">
        <f>IF(H201="Ja",VLOOKUP(K201,'Ausfüllen_Kalkulationsdaten UR'!$A$9:$D$33,4),0)</f>
        <v>2.5</v>
      </c>
      <c r="V201" s="34">
        <f t="shared" si="14"/>
        <v>2.5</v>
      </c>
      <c r="W201" s="23">
        <f>X201/'Ausfüllen_Kalkulationsdaten UR'!$E$5</f>
        <v>6.4850000000000003</v>
      </c>
      <c r="X201" s="27">
        <f t="shared" si="15"/>
        <v>1227.8050500000002</v>
      </c>
      <c r="Y201" s="26" t="str">
        <f>IF(U201=0,"keine Reinigung",VLOOKUP(U201,'Ausfüllen_Kalkulationsdaten UR'!$A$40:$C$50,2,FALSE))</f>
        <v>VollR-/TeilR. täglich im Wechsel</v>
      </c>
      <c r="Z201" s="84">
        <f>IF(U201=0,"0",VLOOKUP(U201,'Ausfüllen_Kalkulationsdaten UR'!$A$40:$C$50,3,FALSE))</f>
        <v>94.665000000000006</v>
      </c>
      <c r="AA201" s="24">
        <f>IF(U201=0,"0",VLOOKUP(K201,'Ausfüllen_Kalkulationsdaten UR'!$A$9:$E$33,5,FALSE))</f>
        <v>0</v>
      </c>
      <c r="AB201" s="71">
        <f>IF(K201="A1",'Ausfüllen_Kalkulationsdaten UR'!$E$10,IF(K201="C1",'Ausfüllen_Kalkulationsdaten UR'!$E$13,0))</f>
        <v>0</v>
      </c>
      <c r="AC201" s="28" t="e">
        <f>ROUND(AF201/'Ausfüllen_Kalkulationsdaten UR'!$E$5,2)</f>
        <v>#DIV/0!</v>
      </c>
      <c r="AD201" s="28" t="e">
        <f t="shared" si="16"/>
        <v>#DIV/0!</v>
      </c>
      <c r="AE201" s="29" t="e">
        <f t="shared" si="17"/>
        <v>#DIV/0!</v>
      </c>
      <c r="AF201" s="29" t="e">
        <f t="shared" si="18"/>
        <v>#DIV/0!</v>
      </c>
      <c r="AG201" s="25">
        <f>IF(K201="D2",'Ausfüllen_Kalkulationsdaten UR'!#REF!,'Ausfüllen_Kalkulationsdaten UR'!$D$36)</f>
        <v>0</v>
      </c>
      <c r="AH201" s="30" t="e">
        <f t="shared" si="19"/>
        <v>#DIV/0!</v>
      </c>
      <c r="AI201" s="30" t="e">
        <f t="shared" si="20"/>
        <v>#DIV/0!</v>
      </c>
      <c r="AJ201" s="30" t="e">
        <f>AH201/'Ausfüllen_Kalkulationsdaten UR'!$E$5</f>
        <v>#DIV/0!</v>
      </c>
    </row>
    <row r="202" spans="1:36" x14ac:dyDescent="0.2">
      <c r="A202" s="22">
        <v>191</v>
      </c>
      <c r="B202" s="245" t="s">
        <v>640</v>
      </c>
      <c r="C202" s="245" t="s">
        <v>316</v>
      </c>
      <c r="D202" s="245" t="s">
        <v>641</v>
      </c>
      <c r="E202" s="254" t="s">
        <v>662</v>
      </c>
      <c r="F202" s="247" t="s">
        <v>145</v>
      </c>
      <c r="G202" s="253" t="s">
        <v>599</v>
      </c>
      <c r="H202" s="248" t="s">
        <v>303</v>
      </c>
      <c r="I202" s="249" t="s">
        <v>288</v>
      </c>
      <c r="J202" s="250" t="s">
        <v>316</v>
      </c>
      <c r="K202" s="248" t="s">
        <v>66</v>
      </c>
      <c r="L202" s="248" t="s">
        <v>311</v>
      </c>
      <c r="M202" s="251">
        <v>12.73</v>
      </c>
      <c r="N202" s="236"/>
      <c r="O202" s="236"/>
      <c r="P202" s="237"/>
      <c r="Q202" s="238"/>
      <c r="R202" s="238"/>
      <c r="S202" s="238"/>
      <c r="T202" s="239"/>
      <c r="U202" s="34">
        <f>IF(H202="Ja",VLOOKUP(K202,'Ausfüllen_Kalkulationsdaten UR'!$A$9:$D$33,4),0)</f>
        <v>2.5</v>
      </c>
      <c r="V202" s="34">
        <f t="shared" si="14"/>
        <v>2.5</v>
      </c>
      <c r="W202" s="23">
        <f>X202/'Ausfüllen_Kalkulationsdaten UR'!$E$5</f>
        <v>6.3650000000000002</v>
      </c>
      <c r="X202" s="27">
        <f t="shared" si="15"/>
        <v>1205.08545</v>
      </c>
      <c r="Y202" s="26" t="str">
        <f>IF(U202=0,"keine Reinigung",VLOOKUP(U202,'Ausfüllen_Kalkulationsdaten UR'!$A$40:$C$50,2,FALSE))</f>
        <v>VollR-/TeilR. täglich im Wechsel</v>
      </c>
      <c r="Z202" s="84">
        <f>IF(U202=0,"0",VLOOKUP(U202,'Ausfüllen_Kalkulationsdaten UR'!$A$40:$C$50,3,FALSE))</f>
        <v>94.665000000000006</v>
      </c>
      <c r="AA202" s="24">
        <f>IF(U202=0,"0",VLOOKUP(K202,'Ausfüllen_Kalkulationsdaten UR'!$A$9:$E$33,5,FALSE))</f>
        <v>0</v>
      </c>
      <c r="AB202" s="71">
        <f>IF(K202="A1",'Ausfüllen_Kalkulationsdaten UR'!$E$10,IF(K202="C1",'Ausfüllen_Kalkulationsdaten UR'!$E$13,0))</f>
        <v>0</v>
      </c>
      <c r="AC202" s="28" t="e">
        <f>ROUND(AF202/'Ausfüllen_Kalkulationsdaten UR'!$E$5,2)</f>
        <v>#DIV/0!</v>
      </c>
      <c r="AD202" s="28" t="e">
        <f t="shared" si="16"/>
        <v>#DIV/0!</v>
      </c>
      <c r="AE202" s="29" t="e">
        <f t="shared" si="17"/>
        <v>#DIV/0!</v>
      </c>
      <c r="AF202" s="29" t="e">
        <f t="shared" si="18"/>
        <v>#DIV/0!</v>
      </c>
      <c r="AG202" s="25">
        <f>IF(K202="D2",'Ausfüllen_Kalkulationsdaten UR'!#REF!,'Ausfüllen_Kalkulationsdaten UR'!$D$36)</f>
        <v>0</v>
      </c>
      <c r="AH202" s="30" t="e">
        <f t="shared" si="19"/>
        <v>#DIV/0!</v>
      </c>
      <c r="AI202" s="30" t="e">
        <f t="shared" si="20"/>
        <v>#DIV/0!</v>
      </c>
      <c r="AJ202" s="30" t="e">
        <f>AH202/'Ausfüllen_Kalkulationsdaten UR'!$E$5</f>
        <v>#DIV/0!</v>
      </c>
    </row>
    <row r="203" spans="1:36" x14ac:dyDescent="0.2">
      <c r="A203" s="22">
        <v>192</v>
      </c>
      <c r="B203" s="245" t="s">
        <v>640</v>
      </c>
      <c r="C203" s="245" t="s">
        <v>316</v>
      </c>
      <c r="D203" s="245" t="s">
        <v>641</v>
      </c>
      <c r="E203" s="254" t="s">
        <v>663</v>
      </c>
      <c r="F203" s="247" t="s">
        <v>145</v>
      </c>
      <c r="G203" s="253" t="s">
        <v>626</v>
      </c>
      <c r="H203" s="248" t="s">
        <v>303</v>
      </c>
      <c r="I203" s="249" t="s">
        <v>288</v>
      </c>
      <c r="J203" s="250" t="s">
        <v>316</v>
      </c>
      <c r="K203" s="248" t="s">
        <v>66</v>
      </c>
      <c r="L203" s="248" t="s">
        <v>311</v>
      </c>
      <c r="M203" s="251">
        <v>12.73</v>
      </c>
      <c r="N203" s="236"/>
      <c r="O203" s="236"/>
      <c r="P203" s="237"/>
      <c r="Q203" s="238"/>
      <c r="R203" s="238"/>
      <c r="S203" s="238"/>
      <c r="T203" s="239"/>
      <c r="U203" s="34">
        <f>IF(H203="Ja",VLOOKUP(K203,'Ausfüllen_Kalkulationsdaten UR'!$A$9:$D$33,4),0)</f>
        <v>2.5</v>
      </c>
      <c r="V203" s="34">
        <f t="shared" si="14"/>
        <v>2.5</v>
      </c>
      <c r="W203" s="23">
        <f>X203/'Ausfüllen_Kalkulationsdaten UR'!$E$5</f>
        <v>6.3650000000000002</v>
      </c>
      <c r="X203" s="27">
        <f t="shared" si="15"/>
        <v>1205.08545</v>
      </c>
      <c r="Y203" s="26" t="str">
        <f>IF(U203=0,"keine Reinigung",VLOOKUP(U203,'Ausfüllen_Kalkulationsdaten UR'!$A$40:$C$50,2,FALSE))</f>
        <v>VollR-/TeilR. täglich im Wechsel</v>
      </c>
      <c r="Z203" s="84">
        <f>IF(U203=0,"0",VLOOKUP(U203,'Ausfüllen_Kalkulationsdaten UR'!$A$40:$C$50,3,FALSE))</f>
        <v>94.665000000000006</v>
      </c>
      <c r="AA203" s="24">
        <f>IF(U203=0,"0",VLOOKUP(K203,'Ausfüllen_Kalkulationsdaten UR'!$A$9:$E$33,5,FALSE))</f>
        <v>0</v>
      </c>
      <c r="AB203" s="71">
        <f>IF(K203="A1",'Ausfüllen_Kalkulationsdaten UR'!$E$10,IF(K203="C1",'Ausfüllen_Kalkulationsdaten UR'!$E$13,0))</f>
        <v>0</v>
      </c>
      <c r="AC203" s="28" t="e">
        <f>ROUND(AF203/'Ausfüllen_Kalkulationsdaten UR'!$E$5,2)</f>
        <v>#DIV/0!</v>
      </c>
      <c r="AD203" s="28" t="e">
        <f t="shared" si="16"/>
        <v>#DIV/0!</v>
      </c>
      <c r="AE203" s="29" t="e">
        <f t="shared" si="17"/>
        <v>#DIV/0!</v>
      </c>
      <c r="AF203" s="29" t="e">
        <f t="shared" si="18"/>
        <v>#DIV/0!</v>
      </c>
      <c r="AG203" s="25">
        <f>IF(K203="D2",'Ausfüllen_Kalkulationsdaten UR'!#REF!,'Ausfüllen_Kalkulationsdaten UR'!$D$36)</f>
        <v>0</v>
      </c>
      <c r="AH203" s="30" t="e">
        <f t="shared" si="19"/>
        <v>#DIV/0!</v>
      </c>
      <c r="AI203" s="30" t="e">
        <f t="shared" si="20"/>
        <v>#DIV/0!</v>
      </c>
      <c r="AJ203" s="30" t="e">
        <f>AH203/'Ausfüllen_Kalkulationsdaten UR'!$E$5</f>
        <v>#DIV/0!</v>
      </c>
    </row>
    <row r="204" spans="1:36" x14ac:dyDescent="0.2">
      <c r="A204" s="22">
        <v>193</v>
      </c>
      <c r="B204" s="245" t="s">
        <v>640</v>
      </c>
      <c r="C204" s="245" t="s">
        <v>316</v>
      </c>
      <c r="D204" s="245" t="s">
        <v>641</v>
      </c>
      <c r="E204" s="254" t="s">
        <v>664</v>
      </c>
      <c r="F204" s="247" t="s">
        <v>145</v>
      </c>
      <c r="G204" s="253" t="s">
        <v>665</v>
      </c>
      <c r="H204" s="248" t="s">
        <v>303</v>
      </c>
      <c r="I204" s="249" t="s">
        <v>288</v>
      </c>
      <c r="J204" s="250" t="s">
        <v>316</v>
      </c>
      <c r="K204" s="248" t="s">
        <v>66</v>
      </c>
      <c r="L204" s="248" t="s">
        <v>311</v>
      </c>
      <c r="M204" s="251">
        <v>12.27</v>
      </c>
      <c r="N204" s="236"/>
      <c r="O204" s="236"/>
      <c r="P204" s="237"/>
      <c r="Q204" s="238"/>
      <c r="R204" s="238"/>
      <c r="S204" s="238"/>
      <c r="T204" s="239"/>
      <c r="U204" s="34">
        <f>IF(H204="Ja",VLOOKUP(K204,'Ausfüllen_Kalkulationsdaten UR'!$A$9:$D$33,4),0)</f>
        <v>2.5</v>
      </c>
      <c r="V204" s="34">
        <f t="shared" si="14"/>
        <v>2.5</v>
      </c>
      <c r="W204" s="23">
        <f>X204/'Ausfüllen_Kalkulationsdaten UR'!$E$5</f>
        <v>6.1349999999999998</v>
      </c>
      <c r="X204" s="27">
        <f t="shared" si="15"/>
        <v>1161.53955</v>
      </c>
      <c r="Y204" s="26" t="str">
        <f>IF(U204=0,"keine Reinigung",VLOOKUP(U204,'Ausfüllen_Kalkulationsdaten UR'!$A$40:$C$50,2,FALSE))</f>
        <v>VollR-/TeilR. täglich im Wechsel</v>
      </c>
      <c r="Z204" s="84">
        <f>IF(U204=0,"0",VLOOKUP(U204,'Ausfüllen_Kalkulationsdaten UR'!$A$40:$C$50,3,FALSE))</f>
        <v>94.665000000000006</v>
      </c>
      <c r="AA204" s="24">
        <f>IF(U204=0,"0",VLOOKUP(K204,'Ausfüllen_Kalkulationsdaten UR'!$A$9:$E$33,5,FALSE))</f>
        <v>0</v>
      </c>
      <c r="AB204" s="71">
        <f>IF(K204="A1",'Ausfüllen_Kalkulationsdaten UR'!$E$10,IF(K204="C1",'Ausfüllen_Kalkulationsdaten UR'!$E$13,0))</f>
        <v>0</v>
      </c>
      <c r="AC204" s="28" t="e">
        <f>ROUND(AF204/'Ausfüllen_Kalkulationsdaten UR'!$E$5,2)</f>
        <v>#DIV/0!</v>
      </c>
      <c r="AD204" s="28" t="e">
        <f t="shared" si="16"/>
        <v>#DIV/0!</v>
      </c>
      <c r="AE204" s="29" t="e">
        <f t="shared" si="17"/>
        <v>#DIV/0!</v>
      </c>
      <c r="AF204" s="29" t="e">
        <f t="shared" si="18"/>
        <v>#DIV/0!</v>
      </c>
      <c r="AG204" s="25">
        <f>IF(K204="D2",'Ausfüllen_Kalkulationsdaten UR'!#REF!,'Ausfüllen_Kalkulationsdaten UR'!$D$36)</f>
        <v>0</v>
      </c>
      <c r="AH204" s="30" t="e">
        <f t="shared" si="19"/>
        <v>#DIV/0!</v>
      </c>
      <c r="AI204" s="30" t="e">
        <f t="shared" si="20"/>
        <v>#DIV/0!</v>
      </c>
      <c r="AJ204" s="30" t="e">
        <f>AH204/'Ausfüllen_Kalkulationsdaten UR'!$E$5</f>
        <v>#DIV/0!</v>
      </c>
    </row>
    <row r="205" spans="1:36" x14ac:dyDescent="0.2">
      <c r="A205" s="22">
        <v>194</v>
      </c>
      <c r="B205" s="245" t="s">
        <v>640</v>
      </c>
      <c r="C205" s="245" t="s">
        <v>316</v>
      </c>
      <c r="D205" s="245" t="s">
        <v>641</v>
      </c>
      <c r="E205" s="254" t="s">
        <v>666</v>
      </c>
      <c r="F205" s="247" t="s">
        <v>145</v>
      </c>
      <c r="G205" s="253" t="s">
        <v>667</v>
      </c>
      <c r="H205" s="248" t="s">
        <v>303</v>
      </c>
      <c r="I205" s="249" t="s">
        <v>288</v>
      </c>
      <c r="J205" s="250" t="s">
        <v>316</v>
      </c>
      <c r="K205" s="248" t="s">
        <v>51</v>
      </c>
      <c r="L205" s="248" t="s">
        <v>311</v>
      </c>
      <c r="M205" s="251">
        <v>64.08</v>
      </c>
      <c r="N205" s="236"/>
      <c r="O205" s="236"/>
      <c r="P205" s="237"/>
      <c r="Q205" s="238"/>
      <c r="R205" s="238"/>
      <c r="S205" s="238"/>
      <c r="T205" s="239"/>
      <c r="U205" s="34">
        <f>IF(H205="Ja",VLOOKUP(K205,'Ausfüllen_Kalkulationsdaten UR'!$A$9:$D$33,4),0)</f>
        <v>2.5</v>
      </c>
      <c r="V205" s="34">
        <f t="shared" ref="V205:V248" si="21">IF(U205=2.5,2.5,"/")</f>
        <v>2.5</v>
      </c>
      <c r="W205" s="23">
        <f>X205/'Ausfüllen_Kalkulationsdaten UR'!$E$5</f>
        <v>32.04</v>
      </c>
      <c r="X205" s="27">
        <f t="shared" ref="X205:X248" si="22">M205*Z205</f>
        <v>6066.1332000000002</v>
      </c>
      <c r="Y205" s="26" t="str">
        <f>IF(U205=0,"keine Reinigung",VLOOKUP(U205,'Ausfüllen_Kalkulationsdaten UR'!$A$40:$C$50,2,FALSE))</f>
        <v>VollR-/TeilR. täglich im Wechsel</v>
      </c>
      <c r="Z205" s="84">
        <f>IF(U205=0,"0",VLOOKUP(U205,'Ausfüllen_Kalkulationsdaten UR'!$A$40:$C$50,3,FALSE))</f>
        <v>94.665000000000006</v>
      </c>
      <c r="AA205" s="24">
        <f>IF(U205=0,"0",VLOOKUP(K205,'Ausfüllen_Kalkulationsdaten UR'!$A$9:$E$33,5,FALSE))</f>
        <v>0</v>
      </c>
      <c r="AB205" s="71">
        <f>IF(K205="A1",'Ausfüllen_Kalkulationsdaten UR'!$E$10,IF(K205="C1",'Ausfüllen_Kalkulationsdaten UR'!$E$13,0))</f>
        <v>0</v>
      </c>
      <c r="AC205" s="28" t="e">
        <f>ROUND(AF205/'Ausfüllen_Kalkulationsdaten UR'!$E$5,2)</f>
        <v>#DIV/0!</v>
      </c>
      <c r="AD205" s="28" t="e">
        <f t="shared" ref="AD205:AD248" si="23">AC205*5</f>
        <v>#DIV/0!</v>
      </c>
      <c r="AE205" s="29" t="e">
        <f t="shared" ref="AE205:AE248" si="24">AF205/12</f>
        <v>#DIV/0!</v>
      </c>
      <c r="AF205" s="29" t="e">
        <f t="shared" ref="AF205:AF248" si="25">ROUND(IF(AA205="0","0",(X205/AA205)+(Z205*AB205)),2)</f>
        <v>#DIV/0!</v>
      </c>
      <c r="AG205" s="25">
        <f>IF(K205="D2",'Ausfüllen_Kalkulationsdaten UR'!#REF!,'Ausfüllen_Kalkulationsdaten UR'!$D$36)</f>
        <v>0</v>
      </c>
      <c r="AH205" s="30" t="e">
        <f t="shared" ref="AH205:AH248" si="26">AF205*AG205</f>
        <v>#DIV/0!</v>
      </c>
      <c r="AI205" s="30" t="e">
        <f t="shared" ref="AI205:AI248" si="27">AH205/12</f>
        <v>#DIV/0!</v>
      </c>
      <c r="AJ205" s="30" t="e">
        <f>AH205/'Ausfüllen_Kalkulationsdaten UR'!$E$5</f>
        <v>#DIV/0!</v>
      </c>
    </row>
    <row r="206" spans="1:36" ht="25.5" x14ac:dyDescent="0.2">
      <c r="A206" s="22">
        <v>195</v>
      </c>
      <c r="B206" s="245" t="s">
        <v>640</v>
      </c>
      <c r="C206" s="245" t="s">
        <v>316</v>
      </c>
      <c r="D206" s="245" t="s">
        <v>641</v>
      </c>
      <c r="E206" s="254" t="s">
        <v>668</v>
      </c>
      <c r="F206" s="247" t="s">
        <v>145</v>
      </c>
      <c r="G206" s="253" t="s">
        <v>609</v>
      </c>
      <c r="H206" s="248" t="s">
        <v>303</v>
      </c>
      <c r="I206" s="249" t="s">
        <v>288</v>
      </c>
      <c r="J206" s="250" t="s">
        <v>316</v>
      </c>
      <c r="K206" s="248" t="s">
        <v>48</v>
      </c>
      <c r="L206" s="248" t="s">
        <v>311</v>
      </c>
      <c r="M206" s="251">
        <v>31.83</v>
      </c>
      <c r="N206" s="236"/>
      <c r="O206" s="236"/>
      <c r="P206" s="237"/>
      <c r="Q206" s="238"/>
      <c r="R206" s="238"/>
      <c r="S206" s="238"/>
      <c r="T206" s="239"/>
      <c r="U206" s="34">
        <f>IF(H206="Ja",VLOOKUP(K206,'Ausfüllen_Kalkulationsdaten UR'!$A$9:$D$33,4),0)</f>
        <v>2.5</v>
      </c>
      <c r="V206" s="34">
        <f t="shared" si="21"/>
        <v>2.5</v>
      </c>
      <c r="W206" s="23">
        <f>X206/'Ausfüllen_Kalkulationsdaten UR'!$E$5</f>
        <v>15.915000000000001</v>
      </c>
      <c r="X206" s="27">
        <f t="shared" si="22"/>
        <v>3013.1869500000003</v>
      </c>
      <c r="Y206" s="26" t="str">
        <f>IF(U206=0,"keine Reinigung",VLOOKUP(U206,'Ausfüllen_Kalkulationsdaten UR'!$A$40:$C$50,2,FALSE))</f>
        <v>VollR-/TeilR. täglich im Wechsel</v>
      </c>
      <c r="Z206" s="84">
        <f>IF(U206=0,"0",VLOOKUP(U206,'Ausfüllen_Kalkulationsdaten UR'!$A$40:$C$50,3,FALSE))</f>
        <v>94.665000000000006</v>
      </c>
      <c r="AA206" s="24">
        <f>IF(U206=0,"0",VLOOKUP(K206,'Ausfüllen_Kalkulationsdaten UR'!$A$9:$E$33,5,FALSE))</f>
        <v>0</v>
      </c>
      <c r="AB206" s="71">
        <f>IF(K206="A1",'Ausfüllen_Kalkulationsdaten UR'!$E$10,IF(K206="C1",'Ausfüllen_Kalkulationsdaten UR'!$E$13,0))</f>
        <v>0</v>
      </c>
      <c r="AC206" s="28" t="e">
        <f>ROUND(AF206/'Ausfüllen_Kalkulationsdaten UR'!$E$5,2)</f>
        <v>#DIV/0!</v>
      </c>
      <c r="AD206" s="28" t="e">
        <f t="shared" si="23"/>
        <v>#DIV/0!</v>
      </c>
      <c r="AE206" s="29" t="e">
        <f t="shared" si="24"/>
        <v>#DIV/0!</v>
      </c>
      <c r="AF206" s="29" t="e">
        <f t="shared" si="25"/>
        <v>#DIV/0!</v>
      </c>
      <c r="AG206" s="25">
        <f>IF(K206="D2",'Ausfüllen_Kalkulationsdaten UR'!#REF!,'Ausfüllen_Kalkulationsdaten UR'!$D$36)</f>
        <v>0</v>
      </c>
      <c r="AH206" s="30" t="e">
        <f t="shared" si="26"/>
        <v>#DIV/0!</v>
      </c>
      <c r="AI206" s="30" t="e">
        <f t="shared" si="27"/>
        <v>#DIV/0!</v>
      </c>
      <c r="AJ206" s="30" t="e">
        <f>AH206/'Ausfüllen_Kalkulationsdaten UR'!$E$5</f>
        <v>#DIV/0!</v>
      </c>
    </row>
    <row r="207" spans="1:36" x14ac:dyDescent="0.2">
      <c r="A207" s="22">
        <v>196</v>
      </c>
      <c r="B207" s="245" t="s">
        <v>640</v>
      </c>
      <c r="C207" s="245" t="s">
        <v>316</v>
      </c>
      <c r="D207" s="245" t="s">
        <v>641</v>
      </c>
      <c r="E207" s="254" t="s">
        <v>669</v>
      </c>
      <c r="F207" s="247" t="s">
        <v>145</v>
      </c>
      <c r="G207" s="253" t="s">
        <v>603</v>
      </c>
      <c r="H207" s="248" t="s">
        <v>303</v>
      </c>
      <c r="I207" s="249" t="s">
        <v>288</v>
      </c>
      <c r="J207" s="250" t="s">
        <v>316</v>
      </c>
      <c r="K207" s="248" t="s">
        <v>51</v>
      </c>
      <c r="L207" s="248" t="s">
        <v>311</v>
      </c>
      <c r="M207" s="251">
        <v>23.2</v>
      </c>
      <c r="N207" s="236"/>
      <c r="O207" s="236"/>
      <c r="P207" s="237"/>
      <c r="Q207" s="238"/>
      <c r="R207" s="238"/>
      <c r="S207" s="238"/>
      <c r="T207" s="239"/>
      <c r="U207" s="34">
        <f>IF(H207="Ja",VLOOKUP(K207,'Ausfüllen_Kalkulationsdaten UR'!$A$9:$D$33,4),0)</f>
        <v>2.5</v>
      </c>
      <c r="V207" s="34">
        <f t="shared" si="21"/>
        <v>2.5</v>
      </c>
      <c r="W207" s="23">
        <f>X207/'Ausfüllen_Kalkulationsdaten UR'!$E$5</f>
        <v>11.6</v>
      </c>
      <c r="X207" s="27">
        <f t="shared" si="22"/>
        <v>2196.2280000000001</v>
      </c>
      <c r="Y207" s="26" t="str">
        <f>IF(U207=0,"keine Reinigung",VLOOKUP(U207,'Ausfüllen_Kalkulationsdaten UR'!$A$40:$C$50,2,FALSE))</f>
        <v>VollR-/TeilR. täglich im Wechsel</v>
      </c>
      <c r="Z207" s="84">
        <f>IF(U207=0,"0",VLOOKUP(U207,'Ausfüllen_Kalkulationsdaten UR'!$A$40:$C$50,3,FALSE))</f>
        <v>94.665000000000006</v>
      </c>
      <c r="AA207" s="24">
        <f>IF(U207=0,"0",VLOOKUP(K207,'Ausfüllen_Kalkulationsdaten UR'!$A$9:$E$33,5,FALSE))</f>
        <v>0</v>
      </c>
      <c r="AB207" s="71">
        <f>IF(K207="A1",'Ausfüllen_Kalkulationsdaten UR'!$E$10,IF(K207="C1",'Ausfüllen_Kalkulationsdaten UR'!$E$13,0))</f>
        <v>0</v>
      </c>
      <c r="AC207" s="28" t="e">
        <f>ROUND(AF207/'Ausfüllen_Kalkulationsdaten UR'!$E$5,2)</f>
        <v>#DIV/0!</v>
      </c>
      <c r="AD207" s="28" t="e">
        <f t="shared" si="23"/>
        <v>#DIV/0!</v>
      </c>
      <c r="AE207" s="29" t="e">
        <f t="shared" si="24"/>
        <v>#DIV/0!</v>
      </c>
      <c r="AF207" s="29" t="e">
        <f t="shared" si="25"/>
        <v>#DIV/0!</v>
      </c>
      <c r="AG207" s="25">
        <f>IF(K207="D2",'Ausfüllen_Kalkulationsdaten UR'!#REF!,'Ausfüllen_Kalkulationsdaten UR'!$D$36)</f>
        <v>0</v>
      </c>
      <c r="AH207" s="30" t="e">
        <f t="shared" si="26"/>
        <v>#DIV/0!</v>
      </c>
      <c r="AI207" s="30" t="e">
        <f t="shared" si="27"/>
        <v>#DIV/0!</v>
      </c>
      <c r="AJ207" s="30" t="e">
        <f>AH207/'Ausfüllen_Kalkulationsdaten UR'!$E$5</f>
        <v>#DIV/0!</v>
      </c>
    </row>
    <row r="208" spans="1:36" x14ac:dyDescent="0.2">
      <c r="A208" s="22">
        <v>197</v>
      </c>
      <c r="B208" s="245" t="s">
        <v>640</v>
      </c>
      <c r="C208" s="245" t="s">
        <v>316</v>
      </c>
      <c r="D208" s="245" t="s">
        <v>641</v>
      </c>
      <c r="E208" s="254" t="s">
        <v>670</v>
      </c>
      <c r="F208" s="247" t="s">
        <v>145</v>
      </c>
      <c r="G208" s="253" t="s">
        <v>611</v>
      </c>
      <c r="H208" s="248" t="s">
        <v>303</v>
      </c>
      <c r="I208" s="249" t="s">
        <v>288</v>
      </c>
      <c r="J208" s="250" t="s">
        <v>316</v>
      </c>
      <c r="K208" s="248" t="s">
        <v>51</v>
      </c>
      <c r="L208" s="248" t="s">
        <v>311</v>
      </c>
      <c r="M208" s="251">
        <v>64.39</v>
      </c>
      <c r="N208" s="236"/>
      <c r="O208" s="236"/>
      <c r="P208" s="237"/>
      <c r="Q208" s="238"/>
      <c r="R208" s="238"/>
      <c r="S208" s="238"/>
      <c r="T208" s="239"/>
      <c r="U208" s="34">
        <f>IF(H208="Ja",VLOOKUP(K208,'Ausfüllen_Kalkulationsdaten UR'!$A$9:$D$33,4),0)</f>
        <v>2.5</v>
      </c>
      <c r="V208" s="34">
        <f t="shared" si="21"/>
        <v>2.5</v>
      </c>
      <c r="W208" s="23">
        <f>X208/'Ausfüllen_Kalkulationsdaten UR'!$E$5</f>
        <v>32.195</v>
      </c>
      <c r="X208" s="27">
        <f t="shared" si="22"/>
        <v>6095.4793500000005</v>
      </c>
      <c r="Y208" s="26" t="str">
        <f>IF(U208=0,"keine Reinigung",VLOOKUP(U208,'Ausfüllen_Kalkulationsdaten UR'!$A$40:$C$50,2,FALSE))</f>
        <v>VollR-/TeilR. täglich im Wechsel</v>
      </c>
      <c r="Z208" s="84">
        <f>IF(U208=0,"0",VLOOKUP(U208,'Ausfüllen_Kalkulationsdaten UR'!$A$40:$C$50,3,FALSE))</f>
        <v>94.665000000000006</v>
      </c>
      <c r="AA208" s="24">
        <f>IF(U208=0,"0",VLOOKUP(K208,'Ausfüllen_Kalkulationsdaten UR'!$A$9:$E$33,5,FALSE))</f>
        <v>0</v>
      </c>
      <c r="AB208" s="71">
        <f>IF(K208="A1",'Ausfüllen_Kalkulationsdaten UR'!$E$10,IF(K208="C1",'Ausfüllen_Kalkulationsdaten UR'!$E$13,0))</f>
        <v>0</v>
      </c>
      <c r="AC208" s="28" t="e">
        <f>ROUND(AF208/'Ausfüllen_Kalkulationsdaten UR'!$E$5,2)</f>
        <v>#DIV/0!</v>
      </c>
      <c r="AD208" s="28" t="e">
        <f t="shared" si="23"/>
        <v>#DIV/0!</v>
      </c>
      <c r="AE208" s="29" t="e">
        <f t="shared" si="24"/>
        <v>#DIV/0!</v>
      </c>
      <c r="AF208" s="29" t="e">
        <f t="shared" si="25"/>
        <v>#DIV/0!</v>
      </c>
      <c r="AG208" s="25">
        <f>IF(K208="D2",'Ausfüllen_Kalkulationsdaten UR'!#REF!,'Ausfüllen_Kalkulationsdaten UR'!$D$36)</f>
        <v>0</v>
      </c>
      <c r="AH208" s="30" t="e">
        <f t="shared" si="26"/>
        <v>#DIV/0!</v>
      </c>
      <c r="AI208" s="30" t="e">
        <f t="shared" si="27"/>
        <v>#DIV/0!</v>
      </c>
      <c r="AJ208" s="30" t="e">
        <f>AH208/'Ausfüllen_Kalkulationsdaten UR'!$E$5</f>
        <v>#DIV/0!</v>
      </c>
    </row>
    <row r="209" spans="1:36" x14ac:dyDescent="0.2">
      <c r="A209" s="22">
        <v>198</v>
      </c>
      <c r="B209" s="245" t="s">
        <v>640</v>
      </c>
      <c r="C209" s="245" t="s">
        <v>316</v>
      </c>
      <c r="D209" s="245" t="s">
        <v>641</v>
      </c>
      <c r="E209" s="254" t="s">
        <v>671</v>
      </c>
      <c r="F209" s="247" t="s">
        <v>145</v>
      </c>
      <c r="G209" s="253" t="s">
        <v>611</v>
      </c>
      <c r="H209" s="248" t="s">
        <v>303</v>
      </c>
      <c r="I209" s="249" t="s">
        <v>288</v>
      </c>
      <c r="J209" s="250" t="s">
        <v>316</v>
      </c>
      <c r="K209" s="248" t="s">
        <v>51</v>
      </c>
      <c r="L209" s="248" t="s">
        <v>311</v>
      </c>
      <c r="M209" s="251">
        <v>64.08</v>
      </c>
      <c r="N209" s="236"/>
      <c r="O209" s="236"/>
      <c r="P209" s="237"/>
      <c r="Q209" s="238"/>
      <c r="R209" s="238"/>
      <c r="S209" s="238"/>
      <c r="T209" s="239"/>
      <c r="U209" s="34">
        <f>IF(H209="Ja",VLOOKUP(K209,'Ausfüllen_Kalkulationsdaten UR'!$A$9:$D$33,4),0)</f>
        <v>2.5</v>
      </c>
      <c r="V209" s="34">
        <f t="shared" si="21"/>
        <v>2.5</v>
      </c>
      <c r="W209" s="23">
        <f>X209/'Ausfüllen_Kalkulationsdaten UR'!$E$5</f>
        <v>32.04</v>
      </c>
      <c r="X209" s="27">
        <f t="shared" si="22"/>
        <v>6066.1332000000002</v>
      </c>
      <c r="Y209" s="26" t="str">
        <f>IF(U209=0,"keine Reinigung",VLOOKUP(U209,'Ausfüllen_Kalkulationsdaten UR'!$A$40:$C$50,2,FALSE))</f>
        <v>VollR-/TeilR. täglich im Wechsel</v>
      </c>
      <c r="Z209" s="84">
        <f>IF(U209=0,"0",VLOOKUP(U209,'Ausfüllen_Kalkulationsdaten UR'!$A$40:$C$50,3,FALSE))</f>
        <v>94.665000000000006</v>
      </c>
      <c r="AA209" s="24">
        <f>IF(U209=0,"0",VLOOKUP(K209,'Ausfüllen_Kalkulationsdaten UR'!$A$9:$E$33,5,FALSE))</f>
        <v>0</v>
      </c>
      <c r="AB209" s="71">
        <f>IF(K209="A1",'Ausfüllen_Kalkulationsdaten UR'!$E$10,IF(K209="C1",'Ausfüllen_Kalkulationsdaten UR'!$E$13,0))</f>
        <v>0</v>
      </c>
      <c r="AC209" s="28" t="e">
        <f>ROUND(AF209/'Ausfüllen_Kalkulationsdaten UR'!$E$5,2)</f>
        <v>#DIV/0!</v>
      </c>
      <c r="AD209" s="28" t="e">
        <f t="shared" si="23"/>
        <v>#DIV/0!</v>
      </c>
      <c r="AE209" s="29" t="e">
        <f t="shared" si="24"/>
        <v>#DIV/0!</v>
      </c>
      <c r="AF209" s="29" t="e">
        <f t="shared" si="25"/>
        <v>#DIV/0!</v>
      </c>
      <c r="AG209" s="25">
        <f>IF(K209="D2",'Ausfüllen_Kalkulationsdaten UR'!#REF!,'Ausfüllen_Kalkulationsdaten UR'!$D$36)</f>
        <v>0</v>
      </c>
      <c r="AH209" s="30" t="e">
        <f t="shared" si="26"/>
        <v>#DIV/0!</v>
      </c>
      <c r="AI209" s="30" t="e">
        <f t="shared" si="27"/>
        <v>#DIV/0!</v>
      </c>
      <c r="AJ209" s="30" t="e">
        <f>AH209/'Ausfüllen_Kalkulationsdaten UR'!$E$5</f>
        <v>#DIV/0!</v>
      </c>
    </row>
    <row r="210" spans="1:36" x14ac:dyDescent="0.2">
      <c r="A210" s="22">
        <v>199</v>
      </c>
      <c r="B210" s="245" t="s">
        <v>640</v>
      </c>
      <c r="C210" s="245" t="s">
        <v>316</v>
      </c>
      <c r="D210" s="245" t="s">
        <v>641</v>
      </c>
      <c r="E210" s="254" t="s">
        <v>672</v>
      </c>
      <c r="F210" s="247" t="s">
        <v>145</v>
      </c>
      <c r="G210" s="253" t="s">
        <v>611</v>
      </c>
      <c r="H210" s="248" t="s">
        <v>303</v>
      </c>
      <c r="I210" s="249" t="s">
        <v>288</v>
      </c>
      <c r="J210" s="250" t="s">
        <v>316</v>
      </c>
      <c r="K210" s="248" t="s">
        <v>51</v>
      </c>
      <c r="L210" s="248" t="s">
        <v>311</v>
      </c>
      <c r="M210" s="251">
        <v>64.08</v>
      </c>
      <c r="N210" s="236"/>
      <c r="O210" s="236"/>
      <c r="P210" s="237"/>
      <c r="Q210" s="238"/>
      <c r="R210" s="238"/>
      <c r="S210" s="238"/>
      <c r="T210" s="239"/>
      <c r="U210" s="34">
        <f>IF(H210="Ja",VLOOKUP(K210,'Ausfüllen_Kalkulationsdaten UR'!$A$9:$D$33,4),0)</f>
        <v>2.5</v>
      </c>
      <c r="V210" s="34">
        <f t="shared" si="21"/>
        <v>2.5</v>
      </c>
      <c r="W210" s="23">
        <f>X210/'Ausfüllen_Kalkulationsdaten UR'!$E$5</f>
        <v>32.04</v>
      </c>
      <c r="X210" s="27">
        <f t="shared" si="22"/>
        <v>6066.1332000000002</v>
      </c>
      <c r="Y210" s="26" t="str">
        <f>IF(U210=0,"keine Reinigung",VLOOKUP(U210,'Ausfüllen_Kalkulationsdaten UR'!$A$40:$C$50,2,FALSE))</f>
        <v>VollR-/TeilR. täglich im Wechsel</v>
      </c>
      <c r="Z210" s="84">
        <f>IF(U210=0,"0",VLOOKUP(U210,'Ausfüllen_Kalkulationsdaten UR'!$A$40:$C$50,3,FALSE))</f>
        <v>94.665000000000006</v>
      </c>
      <c r="AA210" s="24">
        <f>IF(U210=0,"0",VLOOKUP(K210,'Ausfüllen_Kalkulationsdaten UR'!$A$9:$E$33,5,FALSE))</f>
        <v>0</v>
      </c>
      <c r="AB210" s="71">
        <f>IF(K210="A1",'Ausfüllen_Kalkulationsdaten UR'!$E$10,IF(K210="C1",'Ausfüllen_Kalkulationsdaten UR'!$E$13,0))</f>
        <v>0</v>
      </c>
      <c r="AC210" s="28" t="e">
        <f>ROUND(AF210/'Ausfüllen_Kalkulationsdaten UR'!$E$5,2)</f>
        <v>#DIV/0!</v>
      </c>
      <c r="AD210" s="28" t="e">
        <f t="shared" si="23"/>
        <v>#DIV/0!</v>
      </c>
      <c r="AE210" s="29" t="e">
        <f t="shared" si="24"/>
        <v>#DIV/0!</v>
      </c>
      <c r="AF210" s="29" t="e">
        <f t="shared" si="25"/>
        <v>#DIV/0!</v>
      </c>
      <c r="AG210" s="25">
        <f>IF(K210="D2",'Ausfüllen_Kalkulationsdaten UR'!#REF!,'Ausfüllen_Kalkulationsdaten UR'!$D$36)</f>
        <v>0</v>
      </c>
      <c r="AH210" s="30" t="e">
        <f t="shared" si="26"/>
        <v>#DIV/0!</v>
      </c>
      <c r="AI210" s="30" t="e">
        <f t="shared" si="27"/>
        <v>#DIV/0!</v>
      </c>
      <c r="AJ210" s="30" t="e">
        <f>AH210/'Ausfüllen_Kalkulationsdaten UR'!$E$5</f>
        <v>#DIV/0!</v>
      </c>
    </row>
    <row r="211" spans="1:36" x14ac:dyDescent="0.2">
      <c r="A211" s="22">
        <v>200</v>
      </c>
      <c r="B211" s="245" t="s">
        <v>640</v>
      </c>
      <c r="C211" s="245" t="s">
        <v>316</v>
      </c>
      <c r="D211" s="245" t="s">
        <v>641</v>
      </c>
      <c r="E211" s="254" t="s">
        <v>673</v>
      </c>
      <c r="F211" s="247" t="s">
        <v>145</v>
      </c>
      <c r="G211" s="248" t="s">
        <v>449</v>
      </c>
      <c r="H211" s="248" t="s">
        <v>303</v>
      </c>
      <c r="I211" s="249" t="s">
        <v>288</v>
      </c>
      <c r="J211" s="250" t="s">
        <v>316</v>
      </c>
      <c r="K211" s="248" t="s">
        <v>72</v>
      </c>
      <c r="L211" s="248" t="s">
        <v>336</v>
      </c>
      <c r="M211" s="251">
        <v>3.8</v>
      </c>
      <c r="N211" s="236"/>
      <c r="O211" s="236"/>
      <c r="P211" s="237"/>
      <c r="Q211" s="238"/>
      <c r="R211" s="238"/>
      <c r="S211" s="238"/>
      <c r="T211" s="239"/>
      <c r="U211" s="34">
        <f>IF(H211="Ja",VLOOKUP(K211,'Ausfüllen_Kalkulationsdaten UR'!$A$9:$D$33,4),0)</f>
        <v>10</v>
      </c>
      <c r="V211" s="34" t="str">
        <f t="shared" si="21"/>
        <v>/</v>
      </c>
      <c r="W211" s="23">
        <f>X211/'Ausfüllen_Kalkulationsdaten UR'!$E$5</f>
        <v>7.6000000000000005</v>
      </c>
      <c r="X211" s="27">
        <f t="shared" si="22"/>
        <v>1438.9080000000001</v>
      </c>
      <c r="Y211" s="26" t="str">
        <f>IF(U211=0,"keine Reinigung",VLOOKUP(U211,'Ausfüllen_Kalkulationsdaten UR'!$A$40:$C$50,2,FALSE))</f>
        <v>2x täglich</v>
      </c>
      <c r="Z211" s="84">
        <f>IF(U211=0,"0",VLOOKUP(U211,'Ausfüllen_Kalkulationsdaten UR'!$A$40:$C$50,3,FALSE))</f>
        <v>378.66</v>
      </c>
      <c r="AA211" s="24">
        <f>IF(U211=0,"0",VLOOKUP(K211,'Ausfüllen_Kalkulationsdaten UR'!$A$9:$E$33,5,FALSE))</f>
        <v>0</v>
      </c>
      <c r="AB211" s="71">
        <f>IF(K211="A1",'Ausfüllen_Kalkulationsdaten UR'!$E$10,IF(K211="C1",'Ausfüllen_Kalkulationsdaten UR'!$E$13,0))</f>
        <v>0</v>
      </c>
      <c r="AC211" s="28" t="e">
        <f>ROUND(AF211/'Ausfüllen_Kalkulationsdaten UR'!$E$5,2)</f>
        <v>#DIV/0!</v>
      </c>
      <c r="AD211" s="28" t="e">
        <f t="shared" si="23"/>
        <v>#DIV/0!</v>
      </c>
      <c r="AE211" s="29" t="e">
        <f t="shared" si="24"/>
        <v>#DIV/0!</v>
      </c>
      <c r="AF211" s="29" t="e">
        <f t="shared" si="25"/>
        <v>#DIV/0!</v>
      </c>
      <c r="AG211" s="25">
        <f>IF(K211="D2",'Ausfüllen_Kalkulationsdaten UR'!#REF!,'Ausfüllen_Kalkulationsdaten UR'!$D$36)</f>
        <v>0</v>
      </c>
      <c r="AH211" s="30" t="e">
        <f t="shared" si="26"/>
        <v>#DIV/0!</v>
      </c>
      <c r="AI211" s="30" t="e">
        <f t="shared" si="27"/>
        <v>#DIV/0!</v>
      </c>
      <c r="AJ211" s="30" t="e">
        <f>AH211/'Ausfüllen_Kalkulationsdaten UR'!$E$5</f>
        <v>#DIV/0!</v>
      </c>
    </row>
    <row r="212" spans="1:36" x14ac:dyDescent="0.2">
      <c r="A212" s="22">
        <v>201</v>
      </c>
      <c r="B212" s="245" t="s">
        <v>640</v>
      </c>
      <c r="C212" s="245" t="s">
        <v>316</v>
      </c>
      <c r="D212" s="245" t="s">
        <v>641</v>
      </c>
      <c r="E212" s="254" t="s">
        <v>674</v>
      </c>
      <c r="F212" s="247" t="s">
        <v>145</v>
      </c>
      <c r="G212" s="248" t="s">
        <v>512</v>
      </c>
      <c r="H212" s="248" t="s">
        <v>303</v>
      </c>
      <c r="I212" s="249" t="s">
        <v>288</v>
      </c>
      <c r="J212" s="250" t="s">
        <v>316</v>
      </c>
      <c r="K212" s="248" t="s">
        <v>72</v>
      </c>
      <c r="L212" s="248" t="s">
        <v>336</v>
      </c>
      <c r="M212" s="251">
        <v>4.57</v>
      </c>
      <c r="N212" s="236"/>
      <c r="O212" s="236"/>
      <c r="P212" s="237"/>
      <c r="Q212" s="238"/>
      <c r="R212" s="238"/>
      <c r="S212" s="238"/>
      <c r="T212" s="239"/>
      <c r="U212" s="34">
        <f>IF(H212="Ja",VLOOKUP(K212,'Ausfüllen_Kalkulationsdaten UR'!$A$9:$D$33,4),0)</f>
        <v>10</v>
      </c>
      <c r="V212" s="34" t="str">
        <f t="shared" si="21"/>
        <v>/</v>
      </c>
      <c r="W212" s="23">
        <f>X212/'Ausfüllen_Kalkulationsdaten UR'!$E$5</f>
        <v>9.14</v>
      </c>
      <c r="X212" s="27">
        <f t="shared" si="22"/>
        <v>1730.4762000000003</v>
      </c>
      <c r="Y212" s="26" t="str">
        <f>IF(U212=0,"keine Reinigung",VLOOKUP(U212,'Ausfüllen_Kalkulationsdaten UR'!$A$40:$C$50,2,FALSE))</f>
        <v>2x täglich</v>
      </c>
      <c r="Z212" s="84">
        <f>IF(U212=0,"0",VLOOKUP(U212,'Ausfüllen_Kalkulationsdaten UR'!$A$40:$C$50,3,FALSE))</f>
        <v>378.66</v>
      </c>
      <c r="AA212" s="24">
        <f>IF(U212=0,"0",VLOOKUP(K212,'Ausfüllen_Kalkulationsdaten UR'!$A$9:$E$33,5,FALSE))</f>
        <v>0</v>
      </c>
      <c r="AB212" s="71">
        <f>IF(K212="A1",'Ausfüllen_Kalkulationsdaten UR'!$E$10,IF(K212="C1",'Ausfüllen_Kalkulationsdaten UR'!$E$13,0))</f>
        <v>0</v>
      </c>
      <c r="AC212" s="28" t="e">
        <f>ROUND(AF212/'Ausfüllen_Kalkulationsdaten UR'!$E$5,2)</f>
        <v>#DIV/0!</v>
      </c>
      <c r="AD212" s="28" t="e">
        <f t="shared" si="23"/>
        <v>#DIV/0!</v>
      </c>
      <c r="AE212" s="29" t="e">
        <f t="shared" si="24"/>
        <v>#DIV/0!</v>
      </c>
      <c r="AF212" s="29" t="e">
        <f t="shared" si="25"/>
        <v>#DIV/0!</v>
      </c>
      <c r="AG212" s="25">
        <f>IF(K212="D2",'Ausfüllen_Kalkulationsdaten UR'!#REF!,'Ausfüllen_Kalkulationsdaten UR'!$D$36)</f>
        <v>0</v>
      </c>
      <c r="AH212" s="30" t="e">
        <f t="shared" si="26"/>
        <v>#DIV/0!</v>
      </c>
      <c r="AI212" s="30" t="e">
        <f t="shared" si="27"/>
        <v>#DIV/0!</v>
      </c>
      <c r="AJ212" s="30" t="e">
        <f>AH212/'Ausfüllen_Kalkulationsdaten UR'!$E$5</f>
        <v>#DIV/0!</v>
      </c>
    </row>
    <row r="213" spans="1:36" x14ac:dyDescent="0.2">
      <c r="A213" s="22">
        <v>202</v>
      </c>
      <c r="B213" s="245" t="s">
        <v>640</v>
      </c>
      <c r="C213" s="245" t="s">
        <v>316</v>
      </c>
      <c r="D213" s="245" t="s">
        <v>641</v>
      </c>
      <c r="E213" s="254" t="s">
        <v>675</v>
      </c>
      <c r="F213" s="247" t="s">
        <v>145</v>
      </c>
      <c r="G213" s="248" t="s">
        <v>440</v>
      </c>
      <c r="H213" s="248" t="s">
        <v>303</v>
      </c>
      <c r="I213" s="249" t="s">
        <v>288</v>
      </c>
      <c r="J213" s="250" t="s">
        <v>316</v>
      </c>
      <c r="K213" s="248" t="s">
        <v>72</v>
      </c>
      <c r="L213" s="248" t="s">
        <v>336</v>
      </c>
      <c r="M213" s="251">
        <v>3.56</v>
      </c>
      <c r="N213" s="236"/>
      <c r="O213" s="236"/>
      <c r="P213" s="237"/>
      <c r="Q213" s="238"/>
      <c r="R213" s="238"/>
      <c r="S213" s="238"/>
      <c r="T213" s="239"/>
      <c r="U213" s="34">
        <f>IF(H213="Ja",VLOOKUP(K213,'Ausfüllen_Kalkulationsdaten UR'!$A$9:$D$33,4),0)</f>
        <v>10</v>
      </c>
      <c r="V213" s="34" t="str">
        <f t="shared" si="21"/>
        <v>/</v>
      </c>
      <c r="W213" s="23">
        <f>X213/'Ausfüllen_Kalkulationsdaten UR'!$E$5</f>
        <v>7.12</v>
      </c>
      <c r="X213" s="27">
        <f t="shared" si="22"/>
        <v>1348.0296000000001</v>
      </c>
      <c r="Y213" s="26" t="str">
        <f>IF(U213=0,"keine Reinigung",VLOOKUP(U213,'Ausfüllen_Kalkulationsdaten UR'!$A$40:$C$50,2,FALSE))</f>
        <v>2x täglich</v>
      </c>
      <c r="Z213" s="84">
        <f>IF(U213=0,"0",VLOOKUP(U213,'Ausfüllen_Kalkulationsdaten UR'!$A$40:$C$50,3,FALSE))</f>
        <v>378.66</v>
      </c>
      <c r="AA213" s="24">
        <f>IF(U213=0,"0",VLOOKUP(K213,'Ausfüllen_Kalkulationsdaten UR'!$A$9:$E$33,5,FALSE))</f>
        <v>0</v>
      </c>
      <c r="AB213" s="71">
        <f>IF(K213="A1",'Ausfüllen_Kalkulationsdaten UR'!$E$10,IF(K213="C1",'Ausfüllen_Kalkulationsdaten UR'!$E$13,0))</f>
        <v>0</v>
      </c>
      <c r="AC213" s="28" t="e">
        <f>ROUND(AF213/'Ausfüllen_Kalkulationsdaten UR'!$E$5,2)</f>
        <v>#DIV/0!</v>
      </c>
      <c r="AD213" s="28" t="e">
        <f t="shared" si="23"/>
        <v>#DIV/0!</v>
      </c>
      <c r="AE213" s="29" t="e">
        <f t="shared" si="24"/>
        <v>#DIV/0!</v>
      </c>
      <c r="AF213" s="29" t="e">
        <f t="shared" si="25"/>
        <v>#DIV/0!</v>
      </c>
      <c r="AG213" s="25">
        <f>IF(K213="D2",'Ausfüllen_Kalkulationsdaten UR'!#REF!,'Ausfüllen_Kalkulationsdaten UR'!$D$36)</f>
        <v>0</v>
      </c>
      <c r="AH213" s="30" t="e">
        <f t="shared" si="26"/>
        <v>#DIV/0!</v>
      </c>
      <c r="AI213" s="30" t="e">
        <f t="shared" si="27"/>
        <v>#DIV/0!</v>
      </c>
      <c r="AJ213" s="30" t="e">
        <f>AH213/'Ausfüllen_Kalkulationsdaten UR'!$E$5</f>
        <v>#DIV/0!</v>
      </c>
    </row>
    <row r="214" spans="1:36" x14ac:dyDescent="0.2">
      <c r="A214" s="22">
        <v>203</v>
      </c>
      <c r="B214" s="245" t="s">
        <v>640</v>
      </c>
      <c r="C214" s="245" t="s">
        <v>316</v>
      </c>
      <c r="D214" s="245" t="s">
        <v>641</v>
      </c>
      <c r="E214" s="254" t="s">
        <v>676</v>
      </c>
      <c r="F214" s="247" t="s">
        <v>145</v>
      </c>
      <c r="G214" s="248" t="s">
        <v>382</v>
      </c>
      <c r="H214" s="248" t="s">
        <v>303</v>
      </c>
      <c r="I214" s="249" t="s">
        <v>288</v>
      </c>
      <c r="J214" s="250" t="s">
        <v>316</v>
      </c>
      <c r="K214" s="248" t="s">
        <v>71</v>
      </c>
      <c r="L214" s="248" t="s">
        <v>336</v>
      </c>
      <c r="M214" s="251">
        <v>6.42</v>
      </c>
      <c r="N214" s="236"/>
      <c r="O214" s="236"/>
      <c r="P214" s="237"/>
      <c r="Q214" s="238"/>
      <c r="R214" s="238"/>
      <c r="S214" s="238"/>
      <c r="T214" s="239"/>
      <c r="U214" s="34">
        <f>IF(H214="Ja",VLOOKUP(K214,'Ausfüllen_Kalkulationsdaten UR'!$A$9:$D$33,4),0)</f>
        <v>5</v>
      </c>
      <c r="V214" s="34" t="str">
        <f t="shared" si="21"/>
        <v>/</v>
      </c>
      <c r="W214" s="23">
        <f>X214/'Ausfüllen_Kalkulationsdaten UR'!$E$5</f>
        <v>6.42</v>
      </c>
      <c r="X214" s="27">
        <f t="shared" si="22"/>
        <v>1215.4986000000001</v>
      </c>
      <c r="Y214" s="26" t="str">
        <f>IF(U214=0,"keine Reinigung",VLOOKUP(U214,'Ausfüllen_Kalkulationsdaten UR'!$A$40:$C$50,2,FALSE))</f>
        <v xml:space="preserve">wtl. fünfmal </v>
      </c>
      <c r="Z214" s="84">
        <f>IF(U214=0,"0",VLOOKUP(U214,'Ausfüllen_Kalkulationsdaten UR'!$A$40:$C$50,3,FALSE))</f>
        <v>189.33</v>
      </c>
      <c r="AA214" s="24">
        <f>IF(U214=0,"0",VLOOKUP(K214,'Ausfüllen_Kalkulationsdaten UR'!$A$9:$E$33,5,FALSE))</f>
        <v>0</v>
      </c>
      <c r="AB214" s="71">
        <f>IF(K214="A1",'Ausfüllen_Kalkulationsdaten UR'!$E$10,IF(K214="C1",'Ausfüllen_Kalkulationsdaten UR'!$E$13,0))</f>
        <v>0</v>
      </c>
      <c r="AC214" s="28" t="e">
        <f>ROUND(AF214/'Ausfüllen_Kalkulationsdaten UR'!$E$5,2)</f>
        <v>#DIV/0!</v>
      </c>
      <c r="AD214" s="28" t="e">
        <f t="shared" si="23"/>
        <v>#DIV/0!</v>
      </c>
      <c r="AE214" s="29" t="e">
        <f t="shared" si="24"/>
        <v>#DIV/0!</v>
      </c>
      <c r="AF214" s="29" t="e">
        <f t="shared" si="25"/>
        <v>#DIV/0!</v>
      </c>
      <c r="AG214" s="25">
        <f>IF(K214="D2",'Ausfüllen_Kalkulationsdaten UR'!#REF!,'Ausfüllen_Kalkulationsdaten UR'!$D$36)</f>
        <v>0</v>
      </c>
      <c r="AH214" s="30" t="e">
        <f t="shared" si="26"/>
        <v>#DIV/0!</v>
      </c>
      <c r="AI214" s="30" t="e">
        <f t="shared" si="27"/>
        <v>#DIV/0!</v>
      </c>
      <c r="AJ214" s="30" t="e">
        <f>AH214/'Ausfüllen_Kalkulationsdaten UR'!$E$5</f>
        <v>#DIV/0!</v>
      </c>
    </row>
    <row r="215" spans="1:36" x14ac:dyDescent="0.2">
      <c r="A215" s="22">
        <v>204</v>
      </c>
      <c r="B215" s="245" t="s">
        <v>640</v>
      </c>
      <c r="C215" s="245" t="s">
        <v>316</v>
      </c>
      <c r="D215" s="245" t="s">
        <v>677</v>
      </c>
      <c r="E215" s="254" t="s">
        <v>678</v>
      </c>
      <c r="F215" s="247" t="s">
        <v>145</v>
      </c>
      <c r="G215" s="248" t="s">
        <v>483</v>
      </c>
      <c r="H215" s="248" t="s">
        <v>303</v>
      </c>
      <c r="I215" s="249" t="s">
        <v>288</v>
      </c>
      <c r="J215" s="250" t="s">
        <v>316</v>
      </c>
      <c r="K215" s="248" t="s">
        <v>66</v>
      </c>
      <c r="L215" s="248" t="s">
        <v>311</v>
      </c>
      <c r="M215" s="251">
        <v>107.24</v>
      </c>
      <c r="N215" s="236"/>
      <c r="O215" s="236"/>
      <c r="P215" s="237"/>
      <c r="Q215" s="238"/>
      <c r="R215" s="238"/>
      <c r="S215" s="238"/>
      <c r="T215" s="239"/>
      <c r="U215" s="34">
        <f>IF(H215="Ja",VLOOKUP(K215,'Ausfüllen_Kalkulationsdaten UR'!$A$9:$D$33,4),0)</f>
        <v>2.5</v>
      </c>
      <c r="V215" s="34">
        <f t="shared" si="21"/>
        <v>2.5</v>
      </c>
      <c r="W215" s="23">
        <f>X215/'Ausfüllen_Kalkulationsdaten UR'!$E$5</f>
        <v>53.620000000000005</v>
      </c>
      <c r="X215" s="27">
        <f t="shared" si="22"/>
        <v>10151.874600000001</v>
      </c>
      <c r="Y215" s="26" t="str">
        <f>IF(U215=0,"keine Reinigung",VLOOKUP(U215,'Ausfüllen_Kalkulationsdaten UR'!$A$40:$C$50,2,FALSE))</f>
        <v>VollR-/TeilR. täglich im Wechsel</v>
      </c>
      <c r="Z215" s="84">
        <f>IF(U215=0,"0",VLOOKUP(U215,'Ausfüllen_Kalkulationsdaten UR'!$A$40:$C$50,3,FALSE))</f>
        <v>94.665000000000006</v>
      </c>
      <c r="AA215" s="24">
        <f>IF(U215=0,"0",VLOOKUP(K215,'Ausfüllen_Kalkulationsdaten UR'!$A$9:$E$33,5,FALSE))</f>
        <v>0</v>
      </c>
      <c r="AB215" s="71">
        <f>IF(K215="A1",'Ausfüllen_Kalkulationsdaten UR'!$E$10,IF(K215="C1",'Ausfüllen_Kalkulationsdaten UR'!$E$13,0))</f>
        <v>0</v>
      </c>
      <c r="AC215" s="28" t="e">
        <f>ROUND(AF215/'Ausfüllen_Kalkulationsdaten UR'!$E$5,2)</f>
        <v>#DIV/0!</v>
      </c>
      <c r="AD215" s="28" t="e">
        <f t="shared" si="23"/>
        <v>#DIV/0!</v>
      </c>
      <c r="AE215" s="29" t="e">
        <f t="shared" si="24"/>
        <v>#DIV/0!</v>
      </c>
      <c r="AF215" s="29" t="e">
        <f t="shared" si="25"/>
        <v>#DIV/0!</v>
      </c>
      <c r="AG215" s="25">
        <f>IF(K215="D2",'Ausfüllen_Kalkulationsdaten UR'!#REF!,'Ausfüllen_Kalkulationsdaten UR'!$D$36)</f>
        <v>0</v>
      </c>
      <c r="AH215" s="30" t="e">
        <f t="shared" si="26"/>
        <v>#DIV/0!</v>
      </c>
      <c r="AI215" s="30" t="e">
        <f t="shared" si="27"/>
        <v>#DIV/0!</v>
      </c>
      <c r="AJ215" s="30" t="e">
        <f>AH215/'Ausfüllen_Kalkulationsdaten UR'!$E$5</f>
        <v>#DIV/0!</v>
      </c>
    </row>
    <row r="216" spans="1:36" x14ac:dyDescent="0.2">
      <c r="A216" s="22">
        <v>205</v>
      </c>
      <c r="B216" s="245" t="s">
        <v>640</v>
      </c>
      <c r="C216" s="245" t="s">
        <v>316</v>
      </c>
      <c r="D216" s="245" t="s">
        <v>677</v>
      </c>
      <c r="E216" s="254" t="s">
        <v>679</v>
      </c>
      <c r="F216" s="247" t="s">
        <v>145</v>
      </c>
      <c r="G216" s="248" t="s">
        <v>655</v>
      </c>
      <c r="H216" s="248" t="s">
        <v>303</v>
      </c>
      <c r="I216" s="249" t="s">
        <v>288</v>
      </c>
      <c r="J216" s="250" t="s">
        <v>316</v>
      </c>
      <c r="K216" s="248" t="s">
        <v>7</v>
      </c>
      <c r="L216" s="248" t="s">
        <v>311</v>
      </c>
      <c r="M216" s="251">
        <v>28.35</v>
      </c>
      <c r="N216" s="236"/>
      <c r="O216" s="236"/>
      <c r="P216" s="237"/>
      <c r="Q216" s="238"/>
      <c r="R216" s="238"/>
      <c r="S216" s="238"/>
      <c r="T216" s="239"/>
      <c r="U216" s="34">
        <f>IF(H216="Ja",VLOOKUP(K216,'Ausfüllen_Kalkulationsdaten UR'!$A$9:$D$33,4),0)</f>
        <v>5</v>
      </c>
      <c r="V216" s="34" t="str">
        <f t="shared" si="21"/>
        <v>/</v>
      </c>
      <c r="W216" s="23">
        <f>X216/'Ausfüllen_Kalkulationsdaten UR'!$E$5</f>
        <v>28.349999999999998</v>
      </c>
      <c r="X216" s="27">
        <f t="shared" si="22"/>
        <v>5367.5055000000002</v>
      </c>
      <c r="Y216" s="26" t="str">
        <f>IF(U216=0,"keine Reinigung",VLOOKUP(U216,'Ausfüllen_Kalkulationsdaten UR'!$A$40:$C$50,2,FALSE))</f>
        <v xml:space="preserve">wtl. fünfmal </v>
      </c>
      <c r="Z216" s="84">
        <f>IF(U216=0,"0",VLOOKUP(U216,'Ausfüllen_Kalkulationsdaten UR'!$A$40:$C$50,3,FALSE))</f>
        <v>189.33</v>
      </c>
      <c r="AA216" s="24">
        <f>IF(U216=0,"0",VLOOKUP(K216,'Ausfüllen_Kalkulationsdaten UR'!$A$9:$E$33,5,FALSE))</f>
        <v>0</v>
      </c>
      <c r="AB216" s="71">
        <f>IF(K216="A1",'Ausfüllen_Kalkulationsdaten UR'!$E$10,IF(K216="C1",'Ausfüllen_Kalkulationsdaten UR'!$E$13,0))</f>
        <v>0</v>
      </c>
      <c r="AC216" s="28" t="e">
        <f>ROUND(AF216/'Ausfüllen_Kalkulationsdaten UR'!$E$5,2)</f>
        <v>#DIV/0!</v>
      </c>
      <c r="AD216" s="28" t="e">
        <f t="shared" si="23"/>
        <v>#DIV/0!</v>
      </c>
      <c r="AE216" s="29" t="e">
        <f t="shared" si="24"/>
        <v>#DIV/0!</v>
      </c>
      <c r="AF216" s="29" t="e">
        <f t="shared" si="25"/>
        <v>#DIV/0!</v>
      </c>
      <c r="AG216" s="25">
        <f>IF(K216="D2",'Ausfüllen_Kalkulationsdaten UR'!#REF!,'Ausfüllen_Kalkulationsdaten UR'!$D$36)</f>
        <v>0</v>
      </c>
      <c r="AH216" s="30" t="e">
        <f t="shared" si="26"/>
        <v>#DIV/0!</v>
      </c>
      <c r="AI216" s="30" t="e">
        <f t="shared" si="27"/>
        <v>#DIV/0!</v>
      </c>
      <c r="AJ216" s="30" t="e">
        <f>AH216/'Ausfüllen_Kalkulationsdaten UR'!$E$5</f>
        <v>#DIV/0!</v>
      </c>
    </row>
    <row r="217" spans="1:36" x14ac:dyDescent="0.2">
      <c r="A217" s="22">
        <v>206</v>
      </c>
      <c r="B217" s="245" t="s">
        <v>640</v>
      </c>
      <c r="C217" s="245" t="s">
        <v>316</v>
      </c>
      <c r="D217" s="245" t="s">
        <v>677</v>
      </c>
      <c r="E217" s="254" t="s">
        <v>680</v>
      </c>
      <c r="F217" s="247" t="s">
        <v>145</v>
      </c>
      <c r="G217" s="248" t="s">
        <v>681</v>
      </c>
      <c r="H217" s="248" t="s">
        <v>303</v>
      </c>
      <c r="I217" s="249" t="s">
        <v>288</v>
      </c>
      <c r="J217" s="250" t="s">
        <v>316</v>
      </c>
      <c r="K217" s="248" t="s">
        <v>66</v>
      </c>
      <c r="L217" s="248" t="s">
        <v>311</v>
      </c>
      <c r="M217" s="251">
        <v>12.34</v>
      </c>
      <c r="N217" s="236"/>
      <c r="O217" s="236"/>
      <c r="P217" s="237"/>
      <c r="Q217" s="238"/>
      <c r="R217" s="238"/>
      <c r="S217" s="238"/>
      <c r="T217" s="239"/>
      <c r="U217" s="34">
        <f>IF(H217="Ja",VLOOKUP(K217,'Ausfüllen_Kalkulationsdaten UR'!$A$9:$D$33,4),0)</f>
        <v>2.5</v>
      </c>
      <c r="V217" s="34">
        <f t="shared" si="21"/>
        <v>2.5</v>
      </c>
      <c r="W217" s="23">
        <f>X217/'Ausfüllen_Kalkulationsdaten UR'!$E$5</f>
        <v>6.17</v>
      </c>
      <c r="X217" s="27">
        <f t="shared" si="22"/>
        <v>1168.1661000000001</v>
      </c>
      <c r="Y217" s="26" t="str">
        <f>IF(U217=0,"keine Reinigung",VLOOKUP(U217,'Ausfüllen_Kalkulationsdaten UR'!$A$40:$C$50,2,FALSE))</f>
        <v>VollR-/TeilR. täglich im Wechsel</v>
      </c>
      <c r="Z217" s="84">
        <f>IF(U217=0,"0",VLOOKUP(U217,'Ausfüllen_Kalkulationsdaten UR'!$A$40:$C$50,3,FALSE))</f>
        <v>94.665000000000006</v>
      </c>
      <c r="AA217" s="24">
        <f>IF(U217=0,"0",VLOOKUP(K217,'Ausfüllen_Kalkulationsdaten UR'!$A$9:$E$33,5,FALSE))</f>
        <v>0</v>
      </c>
      <c r="AB217" s="71">
        <f>IF(K217="A1",'Ausfüllen_Kalkulationsdaten UR'!$E$10,IF(K217="C1",'Ausfüllen_Kalkulationsdaten UR'!$E$13,0))</f>
        <v>0</v>
      </c>
      <c r="AC217" s="28" t="e">
        <f>ROUND(AF217/'Ausfüllen_Kalkulationsdaten UR'!$E$5,2)</f>
        <v>#DIV/0!</v>
      </c>
      <c r="AD217" s="28" t="e">
        <f t="shared" si="23"/>
        <v>#DIV/0!</v>
      </c>
      <c r="AE217" s="29" t="e">
        <f t="shared" si="24"/>
        <v>#DIV/0!</v>
      </c>
      <c r="AF217" s="29" t="e">
        <f t="shared" si="25"/>
        <v>#DIV/0!</v>
      </c>
      <c r="AG217" s="25">
        <f>IF(K217="D2",'Ausfüllen_Kalkulationsdaten UR'!#REF!,'Ausfüllen_Kalkulationsdaten UR'!$D$36)</f>
        <v>0</v>
      </c>
      <c r="AH217" s="30" t="e">
        <f t="shared" si="26"/>
        <v>#DIV/0!</v>
      </c>
      <c r="AI217" s="30" t="e">
        <f t="shared" si="27"/>
        <v>#DIV/0!</v>
      </c>
      <c r="AJ217" s="30" t="e">
        <f>AH217/'Ausfüllen_Kalkulationsdaten UR'!$E$5</f>
        <v>#DIV/0!</v>
      </c>
    </row>
    <row r="218" spans="1:36" x14ac:dyDescent="0.2">
      <c r="A218" s="22">
        <v>207</v>
      </c>
      <c r="B218" s="245" t="s">
        <v>640</v>
      </c>
      <c r="C218" s="245" t="s">
        <v>316</v>
      </c>
      <c r="D218" s="245" t="s">
        <v>677</v>
      </c>
      <c r="E218" s="254" t="s">
        <v>682</v>
      </c>
      <c r="F218" s="247" t="s">
        <v>145</v>
      </c>
      <c r="G218" s="248" t="s">
        <v>599</v>
      </c>
      <c r="H218" s="248" t="s">
        <v>303</v>
      </c>
      <c r="I218" s="249" t="s">
        <v>288</v>
      </c>
      <c r="J218" s="250" t="s">
        <v>316</v>
      </c>
      <c r="K218" s="248" t="s">
        <v>66</v>
      </c>
      <c r="L218" s="248" t="s">
        <v>311</v>
      </c>
      <c r="M218" s="251">
        <v>12.73</v>
      </c>
      <c r="N218" s="236"/>
      <c r="O218" s="236"/>
      <c r="P218" s="237"/>
      <c r="Q218" s="238"/>
      <c r="R218" s="238"/>
      <c r="S218" s="238"/>
      <c r="T218" s="239"/>
      <c r="U218" s="34">
        <f>IF(H218="Ja",VLOOKUP(K218,'Ausfüllen_Kalkulationsdaten UR'!$A$9:$D$33,4),0)</f>
        <v>2.5</v>
      </c>
      <c r="V218" s="34">
        <f t="shared" si="21"/>
        <v>2.5</v>
      </c>
      <c r="W218" s="23">
        <f>X218/'Ausfüllen_Kalkulationsdaten UR'!$E$5</f>
        <v>6.3650000000000002</v>
      </c>
      <c r="X218" s="27">
        <f t="shared" si="22"/>
        <v>1205.08545</v>
      </c>
      <c r="Y218" s="26" t="str">
        <f>IF(U218=0,"keine Reinigung",VLOOKUP(U218,'Ausfüllen_Kalkulationsdaten UR'!$A$40:$C$50,2,FALSE))</f>
        <v>VollR-/TeilR. täglich im Wechsel</v>
      </c>
      <c r="Z218" s="84">
        <f>IF(U218=0,"0",VLOOKUP(U218,'Ausfüllen_Kalkulationsdaten UR'!$A$40:$C$50,3,FALSE))</f>
        <v>94.665000000000006</v>
      </c>
      <c r="AA218" s="24">
        <f>IF(U218=0,"0",VLOOKUP(K218,'Ausfüllen_Kalkulationsdaten UR'!$A$9:$E$33,5,FALSE))</f>
        <v>0</v>
      </c>
      <c r="AB218" s="71">
        <f>IF(K218="A1",'Ausfüllen_Kalkulationsdaten UR'!$E$10,IF(K218="C1",'Ausfüllen_Kalkulationsdaten UR'!$E$13,0))</f>
        <v>0</v>
      </c>
      <c r="AC218" s="28" t="e">
        <f>ROUND(AF218/'Ausfüllen_Kalkulationsdaten UR'!$E$5,2)</f>
        <v>#DIV/0!</v>
      </c>
      <c r="AD218" s="28" t="e">
        <f t="shared" si="23"/>
        <v>#DIV/0!</v>
      </c>
      <c r="AE218" s="29" t="e">
        <f t="shared" si="24"/>
        <v>#DIV/0!</v>
      </c>
      <c r="AF218" s="29" t="e">
        <f t="shared" si="25"/>
        <v>#DIV/0!</v>
      </c>
      <c r="AG218" s="25">
        <f>IF(K218="D2",'Ausfüllen_Kalkulationsdaten UR'!#REF!,'Ausfüllen_Kalkulationsdaten UR'!$D$36)</f>
        <v>0</v>
      </c>
      <c r="AH218" s="30" t="e">
        <f t="shared" si="26"/>
        <v>#DIV/0!</v>
      </c>
      <c r="AI218" s="30" t="e">
        <f t="shared" si="27"/>
        <v>#DIV/0!</v>
      </c>
      <c r="AJ218" s="30" t="e">
        <f>AH218/'Ausfüllen_Kalkulationsdaten UR'!$E$5</f>
        <v>#DIV/0!</v>
      </c>
    </row>
    <row r="219" spans="1:36" x14ac:dyDescent="0.2">
      <c r="A219" s="22">
        <v>208</v>
      </c>
      <c r="B219" s="245" t="s">
        <v>640</v>
      </c>
      <c r="C219" s="245" t="s">
        <v>316</v>
      </c>
      <c r="D219" s="245" t="s">
        <v>677</v>
      </c>
      <c r="E219" s="254" t="s">
        <v>683</v>
      </c>
      <c r="F219" s="247" t="s">
        <v>145</v>
      </c>
      <c r="G219" s="248" t="s">
        <v>626</v>
      </c>
      <c r="H219" s="248" t="s">
        <v>303</v>
      </c>
      <c r="I219" s="249" t="s">
        <v>288</v>
      </c>
      <c r="J219" s="250" t="s">
        <v>316</v>
      </c>
      <c r="K219" s="248" t="s">
        <v>66</v>
      </c>
      <c r="L219" s="248" t="s">
        <v>311</v>
      </c>
      <c r="M219" s="251">
        <v>12.73</v>
      </c>
      <c r="N219" s="236"/>
      <c r="O219" s="236"/>
      <c r="P219" s="237"/>
      <c r="Q219" s="238"/>
      <c r="R219" s="238"/>
      <c r="S219" s="238"/>
      <c r="T219" s="239"/>
      <c r="U219" s="34">
        <f>IF(H219="Ja",VLOOKUP(K219,'Ausfüllen_Kalkulationsdaten UR'!$A$9:$D$33,4),0)</f>
        <v>2.5</v>
      </c>
      <c r="V219" s="34">
        <f t="shared" si="21"/>
        <v>2.5</v>
      </c>
      <c r="W219" s="23">
        <f>X219/'Ausfüllen_Kalkulationsdaten UR'!$E$5</f>
        <v>6.3650000000000002</v>
      </c>
      <c r="X219" s="27">
        <f t="shared" si="22"/>
        <v>1205.08545</v>
      </c>
      <c r="Y219" s="26" t="str">
        <f>IF(U219=0,"keine Reinigung",VLOOKUP(U219,'Ausfüllen_Kalkulationsdaten UR'!$A$40:$C$50,2,FALSE))</f>
        <v>VollR-/TeilR. täglich im Wechsel</v>
      </c>
      <c r="Z219" s="84">
        <f>IF(U219=0,"0",VLOOKUP(U219,'Ausfüllen_Kalkulationsdaten UR'!$A$40:$C$50,3,FALSE))</f>
        <v>94.665000000000006</v>
      </c>
      <c r="AA219" s="24">
        <f>IF(U219=0,"0",VLOOKUP(K219,'Ausfüllen_Kalkulationsdaten UR'!$A$9:$E$33,5,FALSE))</f>
        <v>0</v>
      </c>
      <c r="AB219" s="71">
        <f>IF(K219="A1",'Ausfüllen_Kalkulationsdaten UR'!$E$10,IF(K219="C1",'Ausfüllen_Kalkulationsdaten UR'!$E$13,0))</f>
        <v>0</v>
      </c>
      <c r="AC219" s="28" t="e">
        <f>ROUND(AF219/'Ausfüllen_Kalkulationsdaten UR'!$E$5,2)</f>
        <v>#DIV/0!</v>
      </c>
      <c r="AD219" s="28" t="e">
        <f t="shared" si="23"/>
        <v>#DIV/0!</v>
      </c>
      <c r="AE219" s="29" t="e">
        <f t="shared" si="24"/>
        <v>#DIV/0!</v>
      </c>
      <c r="AF219" s="29" t="e">
        <f t="shared" si="25"/>
        <v>#DIV/0!</v>
      </c>
      <c r="AG219" s="25">
        <f>IF(K219="D2",'Ausfüllen_Kalkulationsdaten UR'!#REF!,'Ausfüllen_Kalkulationsdaten UR'!$D$36)</f>
        <v>0</v>
      </c>
      <c r="AH219" s="30" t="e">
        <f t="shared" si="26"/>
        <v>#DIV/0!</v>
      </c>
      <c r="AI219" s="30" t="e">
        <f t="shared" si="27"/>
        <v>#DIV/0!</v>
      </c>
      <c r="AJ219" s="30" t="e">
        <f>AH219/'Ausfüllen_Kalkulationsdaten UR'!$E$5</f>
        <v>#DIV/0!</v>
      </c>
    </row>
    <row r="220" spans="1:36" x14ac:dyDescent="0.2">
      <c r="A220" s="22">
        <v>209</v>
      </c>
      <c r="B220" s="245" t="s">
        <v>640</v>
      </c>
      <c r="C220" s="245" t="s">
        <v>316</v>
      </c>
      <c r="D220" s="245" t="s">
        <v>677</v>
      </c>
      <c r="E220" s="254" t="s">
        <v>684</v>
      </c>
      <c r="F220" s="247" t="s">
        <v>145</v>
      </c>
      <c r="G220" s="248" t="s">
        <v>665</v>
      </c>
      <c r="H220" s="248" t="s">
        <v>303</v>
      </c>
      <c r="I220" s="249" t="s">
        <v>288</v>
      </c>
      <c r="J220" s="250" t="s">
        <v>316</v>
      </c>
      <c r="K220" s="248" t="s">
        <v>66</v>
      </c>
      <c r="L220" s="248" t="s">
        <v>311</v>
      </c>
      <c r="M220" s="251">
        <v>11.98</v>
      </c>
      <c r="N220" s="236"/>
      <c r="O220" s="236"/>
      <c r="P220" s="237"/>
      <c r="Q220" s="238"/>
      <c r="R220" s="238"/>
      <c r="S220" s="238"/>
      <c r="T220" s="239"/>
      <c r="U220" s="34">
        <f>IF(H220="Ja",VLOOKUP(K220,'Ausfüllen_Kalkulationsdaten UR'!$A$9:$D$33,4),0)</f>
        <v>2.5</v>
      </c>
      <c r="V220" s="34">
        <f t="shared" si="21"/>
        <v>2.5</v>
      </c>
      <c r="W220" s="23">
        <f>X220/'Ausfüllen_Kalkulationsdaten UR'!$E$5</f>
        <v>5.99</v>
      </c>
      <c r="X220" s="27">
        <f t="shared" si="22"/>
        <v>1134.0867000000001</v>
      </c>
      <c r="Y220" s="26" t="str">
        <f>IF(U220=0,"keine Reinigung",VLOOKUP(U220,'Ausfüllen_Kalkulationsdaten UR'!$A$40:$C$50,2,FALSE))</f>
        <v>VollR-/TeilR. täglich im Wechsel</v>
      </c>
      <c r="Z220" s="84">
        <f>IF(U220=0,"0",VLOOKUP(U220,'Ausfüllen_Kalkulationsdaten UR'!$A$40:$C$50,3,FALSE))</f>
        <v>94.665000000000006</v>
      </c>
      <c r="AA220" s="24">
        <f>IF(U220=0,"0",VLOOKUP(K220,'Ausfüllen_Kalkulationsdaten UR'!$A$9:$E$33,5,FALSE))</f>
        <v>0</v>
      </c>
      <c r="AB220" s="71">
        <f>IF(K220="A1",'Ausfüllen_Kalkulationsdaten UR'!$E$10,IF(K220="C1",'Ausfüllen_Kalkulationsdaten UR'!$E$13,0))</f>
        <v>0</v>
      </c>
      <c r="AC220" s="28" t="e">
        <f>ROUND(AF220/'Ausfüllen_Kalkulationsdaten UR'!$E$5,2)</f>
        <v>#DIV/0!</v>
      </c>
      <c r="AD220" s="28" t="e">
        <f t="shared" si="23"/>
        <v>#DIV/0!</v>
      </c>
      <c r="AE220" s="29" t="e">
        <f t="shared" si="24"/>
        <v>#DIV/0!</v>
      </c>
      <c r="AF220" s="29" t="e">
        <f t="shared" si="25"/>
        <v>#DIV/0!</v>
      </c>
      <c r="AG220" s="25">
        <f>IF(K220="D2",'Ausfüllen_Kalkulationsdaten UR'!#REF!,'Ausfüllen_Kalkulationsdaten UR'!$D$36)</f>
        <v>0</v>
      </c>
      <c r="AH220" s="30" t="e">
        <f t="shared" si="26"/>
        <v>#DIV/0!</v>
      </c>
      <c r="AI220" s="30" t="e">
        <f t="shared" si="27"/>
        <v>#DIV/0!</v>
      </c>
      <c r="AJ220" s="30" t="e">
        <f>AH220/'Ausfüllen_Kalkulationsdaten UR'!$E$5</f>
        <v>#DIV/0!</v>
      </c>
    </row>
    <row r="221" spans="1:36" x14ac:dyDescent="0.2">
      <c r="A221" s="22">
        <v>210</v>
      </c>
      <c r="B221" s="245" t="s">
        <v>640</v>
      </c>
      <c r="C221" s="245" t="s">
        <v>316</v>
      </c>
      <c r="D221" s="245" t="s">
        <v>677</v>
      </c>
      <c r="E221" s="254" t="s">
        <v>685</v>
      </c>
      <c r="F221" s="247" t="s">
        <v>145</v>
      </c>
      <c r="G221" s="248" t="s">
        <v>382</v>
      </c>
      <c r="H221" s="248" t="s">
        <v>303</v>
      </c>
      <c r="I221" s="249" t="s">
        <v>288</v>
      </c>
      <c r="J221" s="250" t="s">
        <v>316</v>
      </c>
      <c r="K221" s="248" t="s">
        <v>71</v>
      </c>
      <c r="L221" s="248" t="s">
        <v>336</v>
      </c>
      <c r="M221" s="251">
        <v>6.5</v>
      </c>
      <c r="N221" s="236"/>
      <c r="O221" s="236"/>
      <c r="P221" s="237"/>
      <c r="Q221" s="238"/>
      <c r="R221" s="238"/>
      <c r="S221" s="238"/>
      <c r="T221" s="239"/>
      <c r="U221" s="34">
        <f>IF(H221="Ja",VLOOKUP(K221,'Ausfüllen_Kalkulationsdaten UR'!$A$9:$D$33,4),0)</f>
        <v>5</v>
      </c>
      <c r="V221" s="34" t="str">
        <f t="shared" si="21"/>
        <v>/</v>
      </c>
      <c r="W221" s="23">
        <f>X221/'Ausfüllen_Kalkulationsdaten UR'!$E$5</f>
        <v>6.4999999999999991</v>
      </c>
      <c r="X221" s="27">
        <f t="shared" si="22"/>
        <v>1230.645</v>
      </c>
      <c r="Y221" s="26" t="str">
        <f>IF(U221=0,"keine Reinigung",VLOOKUP(U221,'Ausfüllen_Kalkulationsdaten UR'!$A$40:$C$50,2,FALSE))</f>
        <v xml:space="preserve">wtl. fünfmal </v>
      </c>
      <c r="Z221" s="84">
        <f>IF(U221=0,"0",VLOOKUP(U221,'Ausfüllen_Kalkulationsdaten UR'!$A$40:$C$50,3,FALSE))</f>
        <v>189.33</v>
      </c>
      <c r="AA221" s="24">
        <f>IF(U221=0,"0",VLOOKUP(K221,'Ausfüllen_Kalkulationsdaten UR'!$A$9:$E$33,5,FALSE))</f>
        <v>0</v>
      </c>
      <c r="AB221" s="71">
        <f>IF(K221="A1",'Ausfüllen_Kalkulationsdaten UR'!$E$10,IF(K221="C1",'Ausfüllen_Kalkulationsdaten UR'!$E$13,0))</f>
        <v>0</v>
      </c>
      <c r="AC221" s="28" t="e">
        <f>ROUND(AF221/'Ausfüllen_Kalkulationsdaten UR'!$E$5,2)</f>
        <v>#DIV/0!</v>
      </c>
      <c r="AD221" s="28" t="e">
        <f t="shared" si="23"/>
        <v>#DIV/0!</v>
      </c>
      <c r="AE221" s="29" t="e">
        <f t="shared" si="24"/>
        <v>#DIV/0!</v>
      </c>
      <c r="AF221" s="29" t="e">
        <f t="shared" si="25"/>
        <v>#DIV/0!</v>
      </c>
      <c r="AG221" s="25">
        <f>IF(K221="D2",'Ausfüllen_Kalkulationsdaten UR'!#REF!,'Ausfüllen_Kalkulationsdaten UR'!$D$36)</f>
        <v>0</v>
      </c>
      <c r="AH221" s="30" t="e">
        <f t="shared" si="26"/>
        <v>#DIV/0!</v>
      </c>
      <c r="AI221" s="30" t="e">
        <f t="shared" si="27"/>
        <v>#DIV/0!</v>
      </c>
      <c r="AJ221" s="30" t="e">
        <f>AH221/'Ausfüllen_Kalkulationsdaten UR'!$E$5</f>
        <v>#DIV/0!</v>
      </c>
    </row>
    <row r="222" spans="1:36" x14ac:dyDescent="0.2">
      <c r="A222" s="22">
        <v>211</v>
      </c>
      <c r="B222" s="245" t="s">
        <v>640</v>
      </c>
      <c r="C222" s="245" t="s">
        <v>316</v>
      </c>
      <c r="D222" s="245" t="s">
        <v>677</v>
      </c>
      <c r="E222" s="254" t="s">
        <v>686</v>
      </c>
      <c r="F222" s="247" t="s">
        <v>145</v>
      </c>
      <c r="G222" s="248" t="s">
        <v>440</v>
      </c>
      <c r="H222" s="248" t="s">
        <v>303</v>
      </c>
      <c r="I222" s="249" t="s">
        <v>288</v>
      </c>
      <c r="J222" s="250" t="s">
        <v>316</v>
      </c>
      <c r="K222" s="248" t="s">
        <v>72</v>
      </c>
      <c r="L222" s="248" t="s">
        <v>336</v>
      </c>
      <c r="M222" s="251">
        <v>4.0999999999999996</v>
      </c>
      <c r="N222" s="236"/>
      <c r="O222" s="236"/>
      <c r="P222" s="237"/>
      <c r="Q222" s="238"/>
      <c r="R222" s="238"/>
      <c r="S222" s="238"/>
      <c r="T222" s="239"/>
      <c r="U222" s="34">
        <f>IF(H222="Ja",VLOOKUP(K222,'Ausfüllen_Kalkulationsdaten UR'!$A$9:$D$33,4),0)</f>
        <v>10</v>
      </c>
      <c r="V222" s="34" t="str">
        <f t="shared" si="21"/>
        <v>/</v>
      </c>
      <c r="W222" s="23">
        <f>X222/'Ausfüllen_Kalkulationsdaten UR'!$E$5</f>
        <v>8.1999999999999993</v>
      </c>
      <c r="X222" s="27">
        <f t="shared" si="22"/>
        <v>1552.5059999999999</v>
      </c>
      <c r="Y222" s="26" t="str">
        <f>IF(U222=0,"keine Reinigung",VLOOKUP(U222,'Ausfüllen_Kalkulationsdaten UR'!$A$40:$C$50,2,FALSE))</f>
        <v>2x täglich</v>
      </c>
      <c r="Z222" s="84">
        <f>IF(U222=0,"0",VLOOKUP(U222,'Ausfüllen_Kalkulationsdaten UR'!$A$40:$C$50,3,FALSE))</f>
        <v>378.66</v>
      </c>
      <c r="AA222" s="24">
        <f>IF(U222=0,"0",VLOOKUP(K222,'Ausfüllen_Kalkulationsdaten UR'!$A$9:$E$33,5,FALSE))</f>
        <v>0</v>
      </c>
      <c r="AB222" s="71">
        <f>IF(K222="A1",'Ausfüllen_Kalkulationsdaten UR'!$E$10,IF(K222="C1",'Ausfüllen_Kalkulationsdaten UR'!$E$13,0))</f>
        <v>0</v>
      </c>
      <c r="AC222" s="28" t="e">
        <f>ROUND(AF222/'Ausfüllen_Kalkulationsdaten UR'!$E$5,2)</f>
        <v>#DIV/0!</v>
      </c>
      <c r="AD222" s="28" t="e">
        <f t="shared" si="23"/>
        <v>#DIV/0!</v>
      </c>
      <c r="AE222" s="29" t="e">
        <f t="shared" si="24"/>
        <v>#DIV/0!</v>
      </c>
      <c r="AF222" s="29" t="e">
        <f t="shared" si="25"/>
        <v>#DIV/0!</v>
      </c>
      <c r="AG222" s="25">
        <f>IF(K222="D2",'Ausfüllen_Kalkulationsdaten UR'!#REF!,'Ausfüllen_Kalkulationsdaten UR'!$D$36)</f>
        <v>0</v>
      </c>
      <c r="AH222" s="30" t="e">
        <f t="shared" si="26"/>
        <v>#DIV/0!</v>
      </c>
      <c r="AI222" s="30" t="e">
        <f t="shared" si="27"/>
        <v>#DIV/0!</v>
      </c>
      <c r="AJ222" s="30" t="e">
        <f>AH222/'Ausfüllen_Kalkulationsdaten UR'!$E$5</f>
        <v>#DIV/0!</v>
      </c>
    </row>
    <row r="223" spans="1:36" x14ac:dyDescent="0.2">
      <c r="A223" s="22">
        <v>212</v>
      </c>
      <c r="B223" s="245" t="s">
        <v>640</v>
      </c>
      <c r="C223" s="245" t="s">
        <v>316</v>
      </c>
      <c r="D223" s="245" t="s">
        <v>677</v>
      </c>
      <c r="E223" s="254" t="s">
        <v>687</v>
      </c>
      <c r="F223" s="247" t="s">
        <v>145</v>
      </c>
      <c r="G223" s="248" t="s">
        <v>449</v>
      </c>
      <c r="H223" s="248" t="s">
        <v>303</v>
      </c>
      <c r="I223" s="249" t="s">
        <v>288</v>
      </c>
      <c r="J223" s="250" t="s">
        <v>316</v>
      </c>
      <c r="K223" s="248" t="s">
        <v>72</v>
      </c>
      <c r="L223" s="248" t="s">
        <v>336</v>
      </c>
      <c r="M223" s="251">
        <v>4.4400000000000004</v>
      </c>
      <c r="N223" s="236"/>
      <c r="O223" s="236"/>
      <c r="P223" s="237"/>
      <c r="Q223" s="238"/>
      <c r="R223" s="238"/>
      <c r="S223" s="238"/>
      <c r="T223" s="239"/>
      <c r="U223" s="34">
        <f>IF(H223="Ja",VLOOKUP(K223,'Ausfüllen_Kalkulationsdaten UR'!$A$9:$D$33,4),0)</f>
        <v>10</v>
      </c>
      <c r="V223" s="34" t="str">
        <f t="shared" si="21"/>
        <v>/</v>
      </c>
      <c r="W223" s="23">
        <f>X223/'Ausfüllen_Kalkulationsdaten UR'!$E$5</f>
        <v>8.8800000000000008</v>
      </c>
      <c r="X223" s="27">
        <f t="shared" si="22"/>
        <v>1681.2504000000004</v>
      </c>
      <c r="Y223" s="26" t="str">
        <f>IF(U223=0,"keine Reinigung",VLOOKUP(U223,'Ausfüllen_Kalkulationsdaten UR'!$A$40:$C$50,2,FALSE))</f>
        <v>2x täglich</v>
      </c>
      <c r="Z223" s="84">
        <f>IF(U223=0,"0",VLOOKUP(U223,'Ausfüllen_Kalkulationsdaten UR'!$A$40:$C$50,3,FALSE))</f>
        <v>378.66</v>
      </c>
      <c r="AA223" s="24">
        <f>IF(U223=0,"0",VLOOKUP(K223,'Ausfüllen_Kalkulationsdaten UR'!$A$9:$E$33,5,FALSE))</f>
        <v>0</v>
      </c>
      <c r="AB223" s="71">
        <f>IF(K223="A1",'Ausfüllen_Kalkulationsdaten UR'!$E$10,IF(K223="C1",'Ausfüllen_Kalkulationsdaten UR'!$E$13,0))</f>
        <v>0</v>
      </c>
      <c r="AC223" s="28" t="e">
        <f>ROUND(AF223/'Ausfüllen_Kalkulationsdaten UR'!$E$5,2)</f>
        <v>#DIV/0!</v>
      </c>
      <c r="AD223" s="28" t="e">
        <f t="shared" si="23"/>
        <v>#DIV/0!</v>
      </c>
      <c r="AE223" s="29" t="e">
        <f t="shared" si="24"/>
        <v>#DIV/0!</v>
      </c>
      <c r="AF223" s="29" t="e">
        <f t="shared" si="25"/>
        <v>#DIV/0!</v>
      </c>
      <c r="AG223" s="25">
        <f>IF(K223="D2",'Ausfüllen_Kalkulationsdaten UR'!#REF!,'Ausfüllen_Kalkulationsdaten UR'!$D$36)</f>
        <v>0</v>
      </c>
      <c r="AH223" s="30" t="e">
        <f t="shared" si="26"/>
        <v>#DIV/0!</v>
      </c>
      <c r="AI223" s="30" t="e">
        <f t="shared" si="27"/>
        <v>#DIV/0!</v>
      </c>
      <c r="AJ223" s="30" t="e">
        <f>AH223/'Ausfüllen_Kalkulationsdaten UR'!$E$5</f>
        <v>#DIV/0!</v>
      </c>
    </row>
    <row r="224" spans="1:36" x14ac:dyDescent="0.2">
      <c r="A224" s="22">
        <v>213</v>
      </c>
      <c r="B224" s="245" t="s">
        <v>640</v>
      </c>
      <c r="C224" s="245" t="s">
        <v>316</v>
      </c>
      <c r="D224" s="245" t="s">
        <v>677</v>
      </c>
      <c r="E224" s="254" t="s">
        <v>688</v>
      </c>
      <c r="F224" s="247" t="s">
        <v>145</v>
      </c>
      <c r="G224" s="248" t="s">
        <v>512</v>
      </c>
      <c r="H224" s="248" t="s">
        <v>303</v>
      </c>
      <c r="I224" s="249" t="s">
        <v>288</v>
      </c>
      <c r="J224" s="250" t="s">
        <v>316</v>
      </c>
      <c r="K224" s="248" t="s">
        <v>72</v>
      </c>
      <c r="L224" s="248" t="s">
        <v>336</v>
      </c>
      <c r="M224" s="251">
        <v>4.5</v>
      </c>
      <c r="N224" s="236"/>
      <c r="O224" s="236"/>
      <c r="P224" s="237"/>
      <c r="Q224" s="238"/>
      <c r="R224" s="238"/>
      <c r="S224" s="238"/>
      <c r="T224" s="239"/>
      <c r="U224" s="34">
        <f>IF(H224="Ja",VLOOKUP(K224,'Ausfüllen_Kalkulationsdaten UR'!$A$9:$D$33,4),0)</f>
        <v>10</v>
      </c>
      <c r="V224" s="34" t="str">
        <f t="shared" si="21"/>
        <v>/</v>
      </c>
      <c r="W224" s="23">
        <f>X224/'Ausfüllen_Kalkulationsdaten UR'!$E$5</f>
        <v>9</v>
      </c>
      <c r="X224" s="27">
        <f t="shared" si="22"/>
        <v>1703.97</v>
      </c>
      <c r="Y224" s="26" t="str">
        <f>IF(U224=0,"keine Reinigung",VLOOKUP(U224,'Ausfüllen_Kalkulationsdaten UR'!$A$40:$C$50,2,FALSE))</f>
        <v>2x täglich</v>
      </c>
      <c r="Z224" s="84">
        <f>IF(U224=0,"0",VLOOKUP(U224,'Ausfüllen_Kalkulationsdaten UR'!$A$40:$C$50,3,FALSE))</f>
        <v>378.66</v>
      </c>
      <c r="AA224" s="24">
        <f>IF(U224=0,"0",VLOOKUP(K224,'Ausfüllen_Kalkulationsdaten UR'!$A$9:$E$33,5,FALSE))</f>
        <v>0</v>
      </c>
      <c r="AB224" s="71">
        <f>IF(K224="A1",'Ausfüllen_Kalkulationsdaten UR'!$E$10,IF(K224="C1",'Ausfüllen_Kalkulationsdaten UR'!$E$13,0))</f>
        <v>0</v>
      </c>
      <c r="AC224" s="28" t="e">
        <f>ROUND(AF224/'Ausfüllen_Kalkulationsdaten UR'!$E$5,2)</f>
        <v>#DIV/0!</v>
      </c>
      <c r="AD224" s="28" t="e">
        <f t="shared" si="23"/>
        <v>#DIV/0!</v>
      </c>
      <c r="AE224" s="29" t="e">
        <f t="shared" si="24"/>
        <v>#DIV/0!</v>
      </c>
      <c r="AF224" s="29" t="e">
        <f t="shared" si="25"/>
        <v>#DIV/0!</v>
      </c>
      <c r="AG224" s="25">
        <f>IF(K224="D2",'Ausfüllen_Kalkulationsdaten UR'!#REF!,'Ausfüllen_Kalkulationsdaten UR'!$D$36)</f>
        <v>0</v>
      </c>
      <c r="AH224" s="30" t="e">
        <f t="shared" si="26"/>
        <v>#DIV/0!</v>
      </c>
      <c r="AI224" s="30" t="e">
        <f t="shared" si="27"/>
        <v>#DIV/0!</v>
      </c>
      <c r="AJ224" s="30" t="e">
        <f>AH224/'Ausfüllen_Kalkulationsdaten UR'!$E$5</f>
        <v>#DIV/0!</v>
      </c>
    </row>
    <row r="225" spans="1:36" x14ac:dyDescent="0.2">
      <c r="A225" s="22">
        <v>214</v>
      </c>
      <c r="B225" s="245" t="s">
        <v>640</v>
      </c>
      <c r="C225" s="245" t="s">
        <v>316</v>
      </c>
      <c r="D225" s="245" t="s">
        <v>677</v>
      </c>
      <c r="E225" s="254" t="s">
        <v>689</v>
      </c>
      <c r="F225" s="247" t="s">
        <v>145</v>
      </c>
      <c r="G225" s="253" t="s">
        <v>611</v>
      </c>
      <c r="H225" s="248" t="s">
        <v>303</v>
      </c>
      <c r="I225" s="249" t="s">
        <v>288</v>
      </c>
      <c r="J225" s="250" t="s">
        <v>316</v>
      </c>
      <c r="K225" s="248" t="s">
        <v>51</v>
      </c>
      <c r="L225" s="248" t="s">
        <v>311</v>
      </c>
      <c r="M225" s="251">
        <v>64.08</v>
      </c>
      <c r="N225" s="236"/>
      <c r="O225" s="236"/>
      <c r="P225" s="237"/>
      <c r="Q225" s="238"/>
      <c r="R225" s="238"/>
      <c r="S225" s="238"/>
      <c r="T225" s="239"/>
      <c r="U225" s="34">
        <f>IF(H225="Ja",VLOOKUP(K225,'Ausfüllen_Kalkulationsdaten UR'!$A$9:$D$33,4),0)</f>
        <v>2.5</v>
      </c>
      <c r="V225" s="34">
        <f t="shared" si="21"/>
        <v>2.5</v>
      </c>
      <c r="W225" s="23">
        <f>X225/'Ausfüllen_Kalkulationsdaten UR'!$E$5</f>
        <v>32.04</v>
      </c>
      <c r="X225" s="27">
        <f t="shared" si="22"/>
        <v>6066.1332000000002</v>
      </c>
      <c r="Y225" s="26" t="str">
        <f>IF(U225=0,"keine Reinigung",VLOOKUP(U225,'Ausfüllen_Kalkulationsdaten UR'!$A$40:$C$50,2,FALSE))</f>
        <v>VollR-/TeilR. täglich im Wechsel</v>
      </c>
      <c r="Z225" s="84">
        <f>IF(U225=0,"0",VLOOKUP(U225,'Ausfüllen_Kalkulationsdaten UR'!$A$40:$C$50,3,FALSE))</f>
        <v>94.665000000000006</v>
      </c>
      <c r="AA225" s="24">
        <f>IF(U225=0,"0",VLOOKUP(K225,'Ausfüllen_Kalkulationsdaten UR'!$A$9:$E$33,5,FALSE))</f>
        <v>0</v>
      </c>
      <c r="AB225" s="71">
        <f>IF(K225="A1",'Ausfüllen_Kalkulationsdaten UR'!$E$10,IF(K225="C1",'Ausfüllen_Kalkulationsdaten UR'!$E$13,0))</f>
        <v>0</v>
      </c>
      <c r="AC225" s="28" t="e">
        <f>ROUND(AF225/'Ausfüllen_Kalkulationsdaten UR'!$E$5,2)</f>
        <v>#DIV/0!</v>
      </c>
      <c r="AD225" s="28" t="e">
        <f t="shared" si="23"/>
        <v>#DIV/0!</v>
      </c>
      <c r="AE225" s="29" t="e">
        <f t="shared" si="24"/>
        <v>#DIV/0!</v>
      </c>
      <c r="AF225" s="29" t="e">
        <f t="shared" si="25"/>
        <v>#DIV/0!</v>
      </c>
      <c r="AG225" s="25">
        <f>IF(K225="D2",'Ausfüllen_Kalkulationsdaten UR'!#REF!,'Ausfüllen_Kalkulationsdaten UR'!$D$36)</f>
        <v>0</v>
      </c>
      <c r="AH225" s="30" t="e">
        <f t="shared" si="26"/>
        <v>#DIV/0!</v>
      </c>
      <c r="AI225" s="30" t="e">
        <f t="shared" si="27"/>
        <v>#DIV/0!</v>
      </c>
      <c r="AJ225" s="30" t="e">
        <f>AH225/'Ausfüllen_Kalkulationsdaten UR'!$E$5</f>
        <v>#DIV/0!</v>
      </c>
    </row>
    <row r="226" spans="1:36" x14ac:dyDescent="0.2">
      <c r="A226" s="22">
        <v>215</v>
      </c>
      <c r="B226" s="245" t="s">
        <v>640</v>
      </c>
      <c r="C226" s="245" t="s">
        <v>316</v>
      </c>
      <c r="D226" s="245" t="s">
        <v>677</v>
      </c>
      <c r="E226" s="254" t="s">
        <v>690</v>
      </c>
      <c r="F226" s="247" t="s">
        <v>145</v>
      </c>
      <c r="G226" s="253" t="s">
        <v>611</v>
      </c>
      <c r="H226" s="248" t="s">
        <v>303</v>
      </c>
      <c r="I226" s="249" t="s">
        <v>288</v>
      </c>
      <c r="J226" s="250" t="s">
        <v>316</v>
      </c>
      <c r="K226" s="248" t="s">
        <v>51</v>
      </c>
      <c r="L226" s="248" t="s">
        <v>311</v>
      </c>
      <c r="M226" s="251">
        <v>64.08</v>
      </c>
      <c r="N226" s="236"/>
      <c r="O226" s="236"/>
      <c r="P226" s="237"/>
      <c r="Q226" s="238"/>
      <c r="R226" s="238"/>
      <c r="S226" s="238"/>
      <c r="T226" s="239"/>
      <c r="U226" s="34">
        <f>IF(H226="Ja",VLOOKUP(K226,'Ausfüllen_Kalkulationsdaten UR'!$A$9:$D$33,4),0)</f>
        <v>2.5</v>
      </c>
      <c r="V226" s="34">
        <f t="shared" si="21"/>
        <v>2.5</v>
      </c>
      <c r="W226" s="23">
        <f>X226/'Ausfüllen_Kalkulationsdaten UR'!$E$5</f>
        <v>32.04</v>
      </c>
      <c r="X226" s="27">
        <f t="shared" si="22"/>
        <v>6066.1332000000002</v>
      </c>
      <c r="Y226" s="26" t="str">
        <f>IF(U226=0,"keine Reinigung",VLOOKUP(U226,'Ausfüllen_Kalkulationsdaten UR'!$A$40:$C$50,2,FALSE))</f>
        <v>VollR-/TeilR. täglich im Wechsel</v>
      </c>
      <c r="Z226" s="84">
        <f>IF(U226=0,"0",VLOOKUP(U226,'Ausfüllen_Kalkulationsdaten UR'!$A$40:$C$50,3,FALSE))</f>
        <v>94.665000000000006</v>
      </c>
      <c r="AA226" s="24">
        <f>IF(U226=0,"0",VLOOKUP(K226,'Ausfüllen_Kalkulationsdaten UR'!$A$9:$E$33,5,FALSE))</f>
        <v>0</v>
      </c>
      <c r="AB226" s="71">
        <f>IF(K226="A1",'Ausfüllen_Kalkulationsdaten UR'!$E$10,IF(K226="C1",'Ausfüllen_Kalkulationsdaten UR'!$E$13,0))</f>
        <v>0</v>
      </c>
      <c r="AC226" s="28" t="e">
        <f>ROUND(AF226/'Ausfüllen_Kalkulationsdaten UR'!$E$5,2)</f>
        <v>#DIV/0!</v>
      </c>
      <c r="AD226" s="28" t="e">
        <f t="shared" si="23"/>
        <v>#DIV/0!</v>
      </c>
      <c r="AE226" s="29" t="e">
        <f t="shared" si="24"/>
        <v>#DIV/0!</v>
      </c>
      <c r="AF226" s="29" t="e">
        <f t="shared" si="25"/>
        <v>#DIV/0!</v>
      </c>
      <c r="AG226" s="25">
        <f>IF(K226="D2",'Ausfüllen_Kalkulationsdaten UR'!#REF!,'Ausfüllen_Kalkulationsdaten UR'!$D$36)</f>
        <v>0</v>
      </c>
      <c r="AH226" s="30" t="e">
        <f t="shared" si="26"/>
        <v>#DIV/0!</v>
      </c>
      <c r="AI226" s="30" t="e">
        <f t="shared" si="27"/>
        <v>#DIV/0!</v>
      </c>
      <c r="AJ226" s="30" t="e">
        <f>AH226/'Ausfüllen_Kalkulationsdaten UR'!$E$5</f>
        <v>#DIV/0!</v>
      </c>
    </row>
    <row r="227" spans="1:36" x14ac:dyDescent="0.2">
      <c r="A227" s="22">
        <v>216</v>
      </c>
      <c r="B227" s="245" t="s">
        <v>640</v>
      </c>
      <c r="C227" s="245" t="s">
        <v>316</v>
      </c>
      <c r="D227" s="245" t="s">
        <v>677</v>
      </c>
      <c r="E227" s="254" t="s">
        <v>691</v>
      </c>
      <c r="F227" s="247" t="s">
        <v>145</v>
      </c>
      <c r="G227" s="253" t="s">
        <v>611</v>
      </c>
      <c r="H227" s="248" t="s">
        <v>303</v>
      </c>
      <c r="I227" s="249" t="s">
        <v>288</v>
      </c>
      <c r="J227" s="250" t="s">
        <v>316</v>
      </c>
      <c r="K227" s="248" t="s">
        <v>51</v>
      </c>
      <c r="L227" s="248" t="s">
        <v>311</v>
      </c>
      <c r="M227" s="251">
        <v>64.08</v>
      </c>
      <c r="N227" s="236"/>
      <c r="O227" s="236"/>
      <c r="P227" s="237"/>
      <c r="Q227" s="238"/>
      <c r="R227" s="238"/>
      <c r="S227" s="238"/>
      <c r="T227" s="239"/>
      <c r="U227" s="34">
        <f>IF(H227="Ja",VLOOKUP(K227,'Ausfüllen_Kalkulationsdaten UR'!$A$9:$D$33,4),0)</f>
        <v>2.5</v>
      </c>
      <c r="V227" s="34">
        <f t="shared" si="21"/>
        <v>2.5</v>
      </c>
      <c r="W227" s="23">
        <f>X227/'Ausfüllen_Kalkulationsdaten UR'!$E$5</f>
        <v>32.04</v>
      </c>
      <c r="X227" s="27">
        <f t="shared" si="22"/>
        <v>6066.1332000000002</v>
      </c>
      <c r="Y227" s="26" t="str">
        <f>IF(U227=0,"keine Reinigung",VLOOKUP(U227,'Ausfüllen_Kalkulationsdaten UR'!$A$40:$C$50,2,FALSE))</f>
        <v>VollR-/TeilR. täglich im Wechsel</v>
      </c>
      <c r="Z227" s="84">
        <f>IF(U227=0,"0",VLOOKUP(U227,'Ausfüllen_Kalkulationsdaten UR'!$A$40:$C$50,3,FALSE))</f>
        <v>94.665000000000006</v>
      </c>
      <c r="AA227" s="24">
        <f>IF(U227=0,"0",VLOOKUP(K227,'Ausfüllen_Kalkulationsdaten UR'!$A$9:$E$33,5,FALSE))</f>
        <v>0</v>
      </c>
      <c r="AB227" s="71">
        <f>IF(K227="A1",'Ausfüllen_Kalkulationsdaten UR'!$E$10,IF(K227="C1",'Ausfüllen_Kalkulationsdaten UR'!$E$13,0))</f>
        <v>0</v>
      </c>
      <c r="AC227" s="28" t="e">
        <f>ROUND(AF227/'Ausfüllen_Kalkulationsdaten UR'!$E$5,2)</f>
        <v>#DIV/0!</v>
      </c>
      <c r="AD227" s="28" t="e">
        <f t="shared" si="23"/>
        <v>#DIV/0!</v>
      </c>
      <c r="AE227" s="29" t="e">
        <f t="shared" si="24"/>
        <v>#DIV/0!</v>
      </c>
      <c r="AF227" s="29" t="e">
        <f t="shared" si="25"/>
        <v>#DIV/0!</v>
      </c>
      <c r="AG227" s="25">
        <f>IF(K227="D2",'Ausfüllen_Kalkulationsdaten UR'!#REF!,'Ausfüllen_Kalkulationsdaten UR'!$D$36)</f>
        <v>0</v>
      </c>
      <c r="AH227" s="30" t="e">
        <f t="shared" si="26"/>
        <v>#DIV/0!</v>
      </c>
      <c r="AI227" s="30" t="e">
        <f t="shared" si="27"/>
        <v>#DIV/0!</v>
      </c>
      <c r="AJ227" s="30" t="e">
        <f>AH227/'Ausfüllen_Kalkulationsdaten UR'!$E$5</f>
        <v>#DIV/0!</v>
      </c>
    </row>
    <row r="228" spans="1:36" x14ac:dyDescent="0.2">
      <c r="A228" s="22">
        <v>217</v>
      </c>
      <c r="B228" s="245" t="s">
        <v>640</v>
      </c>
      <c r="C228" s="245" t="s">
        <v>316</v>
      </c>
      <c r="D228" s="245" t="s">
        <v>677</v>
      </c>
      <c r="E228" s="254" t="s">
        <v>692</v>
      </c>
      <c r="F228" s="247" t="s">
        <v>145</v>
      </c>
      <c r="G228" s="248" t="s">
        <v>609</v>
      </c>
      <c r="H228" s="248" t="s">
        <v>303</v>
      </c>
      <c r="I228" s="249" t="s">
        <v>288</v>
      </c>
      <c r="J228" s="250" t="s">
        <v>316</v>
      </c>
      <c r="K228" s="248" t="s">
        <v>48</v>
      </c>
      <c r="L228" s="248" t="s">
        <v>311</v>
      </c>
      <c r="M228" s="251">
        <v>31.61</v>
      </c>
      <c r="N228" s="236"/>
      <c r="O228" s="236"/>
      <c r="P228" s="237"/>
      <c r="Q228" s="238"/>
      <c r="R228" s="238"/>
      <c r="S228" s="238"/>
      <c r="T228" s="239"/>
      <c r="U228" s="34">
        <f>IF(H228="Ja",VLOOKUP(K228,'Ausfüllen_Kalkulationsdaten UR'!$A$9:$D$33,4),0)</f>
        <v>2.5</v>
      </c>
      <c r="V228" s="34">
        <f t="shared" si="21"/>
        <v>2.5</v>
      </c>
      <c r="W228" s="23">
        <f>X228/'Ausfüllen_Kalkulationsdaten UR'!$E$5</f>
        <v>15.805</v>
      </c>
      <c r="X228" s="27">
        <f t="shared" si="22"/>
        <v>2992.3606500000001</v>
      </c>
      <c r="Y228" s="26" t="str">
        <f>IF(U228=0,"keine Reinigung",VLOOKUP(U228,'Ausfüllen_Kalkulationsdaten UR'!$A$40:$C$50,2,FALSE))</f>
        <v>VollR-/TeilR. täglich im Wechsel</v>
      </c>
      <c r="Z228" s="84">
        <f>IF(U228=0,"0",VLOOKUP(U228,'Ausfüllen_Kalkulationsdaten UR'!$A$40:$C$50,3,FALSE))</f>
        <v>94.665000000000006</v>
      </c>
      <c r="AA228" s="24">
        <f>IF(U228=0,"0",VLOOKUP(K228,'Ausfüllen_Kalkulationsdaten UR'!$A$9:$E$33,5,FALSE))</f>
        <v>0</v>
      </c>
      <c r="AB228" s="71">
        <f>IF(K228="A1",'Ausfüllen_Kalkulationsdaten UR'!$E$10,IF(K228="C1",'Ausfüllen_Kalkulationsdaten UR'!$E$13,0))</f>
        <v>0</v>
      </c>
      <c r="AC228" s="28" t="e">
        <f>ROUND(AF228/'Ausfüllen_Kalkulationsdaten UR'!$E$5,2)</f>
        <v>#DIV/0!</v>
      </c>
      <c r="AD228" s="28" t="e">
        <f t="shared" si="23"/>
        <v>#DIV/0!</v>
      </c>
      <c r="AE228" s="29" t="e">
        <f t="shared" si="24"/>
        <v>#DIV/0!</v>
      </c>
      <c r="AF228" s="29" t="e">
        <f t="shared" si="25"/>
        <v>#DIV/0!</v>
      </c>
      <c r="AG228" s="25">
        <f>IF(K228="D2",'Ausfüllen_Kalkulationsdaten UR'!#REF!,'Ausfüllen_Kalkulationsdaten UR'!$D$36)</f>
        <v>0</v>
      </c>
      <c r="AH228" s="30" t="e">
        <f t="shared" si="26"/>
        <v>#DIV/0!</v>
      </c>
      <c r="AI228" s="30" t="e">
        <f t="shared" si="27"/>
        <v>#DIV/0!</v>
      </c>
      <c r="AJ228" s="30" t="e">
        <f>AH228/'Ausfüllen_Kalkulationsdaten UR'!$E$5</f>
        <v>#DIV/0!</v>
      </c>
    </row>
    <row r="229" spans="1:36" x14ac:dyDescent="0.2">
      <c r="A229" s="22">
        <v>218</v>
      </c>
      <c r="B229" s="245" t="s">
        <v>640</v>
      </c>
      <c r="C229" s="245" t="s">
        <v>316</v>
      </c>
      <c r="D229" s="245" t="s">
        <v>677</v>
      </c>
      <c r="E229" s="254" t="s">
        <v>693</v>
      </c>
      <c r="F229" s="247" t="s">
        <v>145</v>
      </c>
      <c r="G229" s="248" t="s">
        <v>603</v>
      </c>
      <c r="H229" s="248" t="s">
        <v>303</v>
      </c>
      <c r="I229" s="249" t="s">
        <v>288</v>
      </c>
      <c r="J229" s="250" t="s">
        <v>316</v>
      </c>
      <c r="K229" s="248" t="s">
        <v>51</v>
      </c>
      <c r="L229" s="248" t="s">
        <v>311</v>
      </c>
      <c r="M229" s="251">
        <v>20.22</v>
      </c>
      <c r="N229" s="236"/>
      <c r="O229" s="236"/>
      <c r="P229" s="237"/>
      <c r="Q229" s="238"/>
      <c r="R229" s="238"/>
      <c r="S229" s="238"/>
      <c r="T229" s="239"/>
      <c r="U229" s="34">
        <f>IF(H229="Ja",VLOOKUP(K229,'Ausfüllen_Kalkulationsdaten UR'!$A$9:$D$33,4),0)</f>
        <v>2.5</v>
      </c>
      <c r="V229" s="34">
        <f t="shared" si="21"/>
        <v>2.5</v>
      </c>
      <c r="W229" s="23">
        <f>X229/'Ausfüllen_Kalkulationsdaten UR'!$E$5</f>
        <v>10.11</v>
      </c>
      <c r="X229" s="27">
        <f t="shared" si="22"/>
        <v>1914.1263000000001</v>
      </c>
      <c r="Y229" s="26" t="str">
        <f>IF(U229=0,"keine Reinigung",VLOOKUP(U229,'Ausfüllen_Kalkulationsdaten UR'!$A$40:$C$50,2,FALSE))</f>
        <v>VollR-/TeilR. täglich im Wechsel</v>
      </c>
      <c r="Z229" s="84">
        <f>IF(U229=0,"0",VLOOKUP(U229,'Ausfüllen_Kalkulationsdaten UR'!$A$40:$C$50,3,FALSE))</f>
        <v>94.665000000000006</v>
      </c>
      <c r="AA229" s="24">
        <f>IF(U229=0,"0",VLOOKUP(K229,'Ausfüllen_Kalkulationsdaten UR'!$A$9:$E$33,5,FALSE))</f>
        <v>0</v>
      </c>
      <c r="AB229" s="71">
        <f>IF(K229="A1",'Ausfüllen_Kalkulationsdaten UR'!$E$10,IF(K229="C1",'Ausfüllen_Kalkulationsdaten UR'!$E$13,0))</f>
        <v>0</v>
      </c>
      <c r="AC229" s="28" t="e">
        <f>ROUND(AF229/'Ausfüllen_Kalkulationsdaten UR'!$E$5,2)</f>
        <v>#DIV/0!</v>
      </c>
      <c r="AD229" s="28" t="e">
        <f t="shared" si="23"/>
        <v>#DIV/0!</v>
      </c>
      <c r="AE229" s="29" t="e">
        <f t="shared" si="24"/>
        <v>#DIV/0!</v>
      </c>
      <c r="AF229" s="29" t="e">
        <f t="shared" si="25"/>
        <v>#DIV/0!</v>
      </c>
      <c r="AG229" s="25">
        <f>IF(K229="D2",'Ausfüllen_Kalkulationsdaten UR'!#REF!,'Ausfüllen_Kalkulationsdaten UR'!$D$36)</f>
        <v>0</v>
      </c>
      <c r="AH229" s="30" t="e">
        <f t="shared" si="26"/>
        <v>#DIV/0!</v>
      </c>
      <c r="AI229" s="30" t="e">
        <f t="shared" si="27"/>
        <v>#DIV/0!</v>
      </c>
      <c r="AJ229" s="30" t="e">
        <f>AH229/'Ausfüllen_Kalkulationsdaten UR'!$E$5</f>
        <v>#DIV/0!</v>
      </c>
    </row>
    <row r="230" spans="1:36" x14ac:dyDescent="0.2">
      <c r="A230" s="22">
        <v>219</v>
      </c>
      <c r="B230" s="245" t="s">
        <v>640</v>
      </c>
      <c r="C230" s="245" t="s">
        <v>316</v>
      </c>
      <c r="D230" s="245" t="s">
        <v>677</v>
      </c>
      <c r="E230" s="254" t="s">
        <v>694</v>
      </c>
      <c r="F230" s="247" t="s">
        <v>145</v>
      </c>
      <c r="G230" s="248" t="s">
        <v>607</v>
      </c>
      <c r="H230" s="248" t="s">
        <v>303</v>
      </c>
      <c r="I230" s="249" t="s">
        <v>288</v>
      </c>
      <c r="J230" s="250" t="s">
        <v>316</v>
      </c>
      <c r="K230" s="248" t="s">
        <v>110</v>
      </c>
      <c r="L230" s="248" t="s">
        <v>311</v>
      </c>
      <c r="M230" s="251">
        <v>50.72</v>
      </c>
      <c r="N230" s="236"/>
      <c r="O230" s="236"/>
      <c r="P230" s="237"/>
      <c r="Q230" s="238"/>
      <c r="R230" s="238"/>
      <c r="S230" s="238"/>
      <c r="T230" s="239"/>
      <c r="U230" s="34">
        <f>IF(H230="Ja",VLOOKUP(K230,'Ausfüllen_Kalkulationsdaten UR'!$A$9:$D$33,4),0)</f>
        <v>5</v>
      </c>
      <c r="V230" s="34" t="str">
        <f t="shared" si="21"/>
        <v>/</v>
      </c>
      <c r="W230" s="23">
        <f>X230/'Ausfüllen_Kalkulationsdaten UR'!$E$5</f>
        <v>50.72</v>
      </c>
      <c r="X230" s="27">
        <f t="shared" si="22"/>
        <v>9602.8176000000003</v>
      </c>
      <c r="Y230" s="26" t="str">
        <f>IF(U230=0,"keine Reinigung",VLOOKUP(U230,'Ausfüllen_Kalkulationsdaten UR'!$A$40:$C$50,2,FALSE))</f>
        <v xml:space="preserve">wtl. fünfmal </v>
      </c>
      <c r="Z230" s="84">
        <f>IF(U230=0,"0",VLOOKUP(U230,'Ausfüllen_Kalkulationsdaten UR'!$A$40:$C$50,3,FALSE))</f>
        <v>189.33</v>
      </c>
      <c r="AA230" s="24">
        <f>IF(U230=0,"0",VLOOKUP(K230,'Ausfüllen_Kalkulationsdaten UR'!$A$9:$E$33,5,FALSE))</f>
        <v>0</v>
      </c>
      <c r="AB230" s="71">
        <f>IF(K230="A1",'Ausfüllen_Kalkulationsdaten UR'!$E$10,IF(K230="C1",'Ausfüllen_Kalkulationsdaten UR'!$E$13,0))</f>
        <v>0</v>
      </c>
      <c r="AC230" s="28" t="e">
        <f>ROUND(AF230/'Ausfüllen_Kalkulationsdaten UR'!$E$5,2)</f>
        <v>#DIV/0!</v>
      </c>
      <c r="AD230" s="28" t="e">
        <f t="shared" si="23"/>
        <v>#DIV/0!</v>
      </c>
      <c r="AE230" s="29" t="e">
        <f t="shared" si="24"/>
        <v>#DIV/0!</v>
      </c>
      <c r="AF230" s="29" t="e">
        <f t="shared" si="25"/>
        <v>#DIV/0!</v>
      </c>
      <c r="AG230" s="25">
        <f>IF(K230="D2",'Ausfüllen_Kalkulationsdaten UR'!#REF!,'Ausfüllen_Kalkulationsdaten UR'!$D$36)</f>
        <v>0</v>
      </c>
      <c r="AH230" s="30" t="e">
        <f t="shared" si="26"/>
        <v>#DIV/0!</v>
      </c>
      <c r="AI230" s="30" t="e">
        <f t="shared" si="27"/>
        <v>#DIV/0!</v>
      </c>
      <c r="AJ230" s="30" t="e">
        <f>AH230/'Ausfüllen_Kalkulationsdaten UR'!$E$5</f>
        <v>#DIV/0!</v>
      </c>
    </row>
    <row r="231" spans="1:36" x14ac:dyDescent="0.2">
      <c r="A231" s="22">
        <v>220</v>
      </c>
      <c r="B231" s="245" t="s">
        <v>640</v>
      </c>
      <c r="C231" s="245" t="s">
        <v>316</v>
      </c>
      <c r="D231" s="245" t="s">
        <v>677</v>
      </c>
      <c r="E231" s="254" t="s">
        <v>695</v>
      </c>
      <c r="F231" s="247" t="s">
        <v>145</v>
      </c>
      <c r="G231" s="248" t="s">
        <v>605</v>
      </c>
      <c r="H231" s="248" t="s">
        <v>303</v>
      </c>
      <c r="I231" s="249" t="s">
        <v>288</v>
      </c>
      <c r="J231" s="250" t="s">
        <v>316</v>
      </c>
      <c r="K231" s="248" t="s">
        <v>51</v>
      </c>
      <c r="L231" s="248" t="s">
        <v>311</v>
      </c>
      <c r="M231" s="251">
        <v>20.27</v>
      </c>
      <c r="N231" s="236"/>
      <c r="O231" s="236"/>
      <c r="P231" s="237"/>
      <c r="Q231" s="238"/>
      <c r="R231" s="238"/>
      <c r="S231" s="238"/>
      <c r="T231" s="239"/>
      <c r="U231" s="34">
        <f>IF(H231="Ja",VLOOKUP(K231,'Ausfüllen_Kalkulationsdaten UR'!$A$9:$D$33,4),0)</f>
        <v>2.5</v>
      </c>
      <c r="V231" s="34">
        <f t="shared" si="21"/>
        <v>2.5</v>
      </c>
      <c r="W231" s="23">
        <f>X231/'Ausfüllen_Kalkulationsdaten UR'!$E$5</f>
        <v>10.135</v>
      </c>
      <c r="X231" s="27">
        <f t="shared" si="22"/>
        <v>1918.8595500000001</v>
      </c>
      <c r="Y231" s="26" t="str">
        <f>IF(U231=0,"keine Reinigung",VLOOKUP(U231,'Ausfüllen_Kalkulationsdaten UR'!$A$40:$C$50,2,FALSE))</f>
        <v>VollR-/TeilR. täglich im Wechsel</v>
      </c>
      <c r="Z231" s="84">
        <f>IF(U231=0,"0",VLOOKUP(U231,'Ausfüllen_Kalkulationsdaten UR'!$A$40:$C$50,3,FALSE))</f>
        <v>94.665000000000006</v>
      </c>
      <c r="AA231" s="24">
        <f>IF(U231=0,"0",VLOOKUP(K231,'Ausfüllen_Kalkulationsdaten UR'!$A$9:$E$33,5,FALSE))</f>
        <v>0</v>
      </c>
      <c r="AB231" s="71">
        <f>IF(K231="A1",'Ausfüllen_Kalkulationsdaten UR'!$E$10,IF(K231="C1",'Ausfüllen_Kalkulationsdaten UR'!$E$13,0))</f>
        <v>0</v>
      </c>
      <c r="AC231" s="28" t="e">
        <f>ROUND(AF231/'Ausfüllen_Kalkulationsdaten UR'!$E$5,2)</f>
        <v>#DIV/0!</v>
      </c>
      <c r="AD231" s="28" t="e">
        <f t="shared" si="23"/>
        <v>#DIV/0!</v>
      </c>
      <c r="AE231" s="29" t="e">
        <f t="shared" si="24"/>
        <v>#DIV/0!</v>
      </c>
      <c r="AF231" s="29" t="e">
        <f t="shared" si="25"/>
        <v>#DIV/0!</v>
      </c>
      <c r="AG231" s="25">
        <f>IF(K231="D2",'Ausfüllen_Kalkulationsdaten UR'!#REF!,'Ausfüllen_Kalkulationsdaten UR'!$D$36)</f>
        <v>0</v>
      </c>
      <c r="AH231" s="30" t="e">
        <f t="shared" si="26"/>
        <v>#DIV/0!</v>
      </c>
      <c r="AI231" s="30" t="e">
        <f t="shared" si="27"/>
        <v>#DIV/0!</v>
      </c>
      <c r="AJ231" s="30" t="e">
        <f>AH231/'Ausfüllen_Kalkulationsdaten UR'!$E$5</f>
        <v>#DIV/0!</v>
      </c>
    </row>
    <row r="232" spans="1:36" x14ac:dyDescent="0.2">
      <c r="A232" s="22">
        <v>221</v>
      </c>
      <c r="B232" s="245" t="s">
        <v>640</v>
      </c>
      <c r="C232" s="245" t="s">
        <v>316</v>
      </c>
      <c r="D232" s="245" t="s">
        <v>677</v>
      </c>
      <c r="E232" s="254" t="s">
        <v>696</v>
      </c>
      <c r="F232" s="247" t="s">
        <v>145</v>
      </c>
      <c r="G232" s="248" t="s">
        <v>611</v>
      </c>
      <c r="H232" s="248" t="s">
        <v>303</v>
      </c>
      <c r="I232" s="249" t="s">
        <v>288</v>
      </c>
      <c r="J232" s="250" t="s">
        <v>316</v>
      </c>
      <c r="K232" s="248" t="s">
        <v>51</v>
      </c>
      <c r="L232" s="248" t="s">
        <v>311</v>
      </c>
      <c r="M232" s="251">
        <v>64.08</v>
      </c>
      <c r="N232" s="236"/>
      <c r="O232" s="236"/>
      <c r="P232" s="237"/>
      <c r="Q232" s="238"/>
      <c r="R232" s="238"/>
      <c r="S232" s="238"/>
      <c r="T232" s="239"/>
      <c r="U232" s="34">
        <f>IF(H232="Ja",VLOOKUP(K232,'Ausfüllen_Kalkulationsdaten UR'!$A$9:$D$33,4),0)</f>
        <v>2.5</v>
      </c>
      <c r="V232" s="34">
        <f t="shared" si="21"/>
        <v>2.5</v>
      </c>
      <c r="W232" s="23">
        <f>X232/'Ausfüllen_Kalkulationsdaten UR'!$E$5</f>
        <v>32.04</v>
      </c>
      <c r="X232" s="27">
        <f t="shared" si="22"/>
        <v>6066.1332000000002</v>
      </c>
      <c r="Y232" s="26" t="str">
        <f>IF(U232=0,"keine Reinigung",VLOOKUP(U232,'Ausfüllen_Kalkulationsdaten UR'!$A$40:$C$50,2,FALSE))</f>
        <v>VollR-/TeilR. täglich im Wechsel</v>
      </c>
      <c r="Z232" s="84">
        <f>IF(U232=0,"0",VLOOKUP(U232,'Ausfüllen_Kalkulationsdaten UR'!$A$40:$C$50,3,FALSE))</f>
        <v>94.665000000000006</v>
      </c>
      <c r="AA232" s="24">
        <f>IF(U232=0,"0",VLOOKUP(K232,'Ausfüllen_Kalkulationsdaten UR'!$A$9:$E$33,5,FALSE))</f>
        <v>0</v>
      </c>
      <c r="AB232" s="71">
        <f>IF(K232="A1",'Ausfüllen_Kalkulationsdaten UR'!$E$10,IF(K232="C1",'Ausfüllen_Kalkulationsdaten UR'!$E$13,0))</f>
        <v>0</v>
      </c>
      <c r="AC232" s="28" t="e">
        <f>ROUND(AF232/'Ausfüllen_Kalkulationsdaten UR'!$E$5,2)</f>
        <v>#DIV/0!</v>
      </c>
      <c r="AD232" s="28" t="e">
        <f t="shared" si="23"/>
        <v>#DIV/0!</v>
      </c>
      <c r="AE232" s="29" t="e">
        <f t="shared" si="24"/>
        <v>#DIV/0!</v>
      </c>
      <c r="AF232" s="29" t="e">
        <f t="shared" si="25"/>
        <v>#DIV/0!</v>
      </c>
      <c r="AG232" s="25">
        <f>IF(K232="D2",'Ausfüllen_Kalkulationsdaten UR'!#REF!,'Ausfüllen_Kalkulationsdaten UR'!$D$36)</f>
        <v>0</v>
      </c>
      <c r="AH232" s="30" t="e">
        <f t="shared" si="26"/>
        <v>#DIV/0!</v>
      </c>
      <c r="AI232" s="30" t="e">
        <f t="shared" si="27"/>
        <v>#DIV/0!</v>
      </c>
      <c r="AJ232" s="30" t="e">
        <f>AH232/'Ausfüllen_Kalkulationsdaten UR'!$E$5</f>
        <v>#DIV/0!</v>
      </c>
    </row>
    <row r="233" spans="1:36" x14ac:dyDescent="0.2">
      <c r="A233" s="22">
        <v>222</v>
      </c>
      <c r="B233" s="245" t="s">
        <v>312</v>
      </c>
      <c r="C233" s="245" t="s">
        <v>316</v>
      </c>
      <c r="D233" s="245" t="s">
        <v>697</v>
      </c>
      <c r="E233" s="246" t="s">
        <v>698</v>
      </c>
      <c r="F233" s="247" t="s">
        <v>145</v>
      </c>
      <c r="G233" s="248" t="s">
        <v>699</v>
      </c>
      <c r="H233" s="248" t="s">
        <v>303</v>
      </c>
      <c r="I233" s="249" t="s">
        <v>288</v>
      </c>
      <c r="J233" s="250" t="s">
        <v>316</v>
      </c>
      <c r="K233" s="248" t="s">
        <v>52</v>
      </c>
      <c r="L233" s="248" t="s">
        <v>320</v>
      </c>
      <c r="M233" s="251">
        <v>40.67</v>
      </c>
      <c r="N233" s="236"/>
      <c r="O233" s="236"/>
      <c r="P233" s="237"/>
      <c r="Q233" s="238"/>
      <c r="R233" s="238"/>
      <c r="S233" s="238"/>
      <c r="T233" s="239"/>
      <c r="U233" s="34">
        <f>IF(H233="Ja",VLOOKUP(K233,'Ausfüllen_Kalkulationsdaten UR'!$A$9:$D$33,4),0)</f>
        <v>5</v>
      </c>
      <c r="V233" s="34" t="str">
        <f t="shared" si="21"/>
        <v>/</v>
      </c>
      <c r="W233" s="23">
        <f>X233/'Ausfüllen_Kalkulationsdaten UR'!$E$5</f>
        <v>40.67</v>
      </c>
      <c r="X233" s="27">
        <f t="shared" si="22"/>
        <v>7700.0511000000006</v>
      </c>
      <c r="Y233" s="26" t="str">
        <f>IF(U233=0,"keine Reinigung",VLOOKUP(U233,'Ausfüllen_Kalkulationsdaten UR'!$A$40:$C$50,2,FALSE))</f>
        <v xml:space="preserve">wtl. fünfmal </v>
      </c>
      <c r="Z233" s="84">
        <f>IF(U233=0,"0",VLOOKUP(U233,'Ausfüllen_Kalkulationsdaten UR'!$A$40:$C$50,3,FALSE))</f>
        <v>189.33</v>
      </c>
      <c r="AA233" s="24">
        <f>IF(U233=0,"0",VLOOKUP(K233,'Ausfüllen_Kalkulationsdaten UR'!$A$9:$E$33,5,FALSE))</f>
        <v>0</v>
      </c>
      <c r="AB233" s="71">
        <f>IF(K233="A1",'Ausfüllen_Kalkulationsdaten UR'!$E$10,IF(K233="C1",'Ausfüllen_Kalkulationsdaten UR'!$E$13,0))</f>
        <v>0</v>
      </c>
      <c r="AC233" s="28" t="e">
        <f>ROUND(AF233/'Ausfüllen_Kalkulationsdaten UR'!$E$5,2)</f>
        <v>#DIV/0!</v>
      </c>
      <c r="AD233" s="28" t="e">
        <f t="shared" si="23"/>
        <v>#DIV/0!</v>
      </c>
      <c r="AE233" s="29" t="e">
        <f t="shared" si="24"/>
        <v>#DIV/0!</v>
      </c>
      <c r="AF233" s="29" t="e">
        <f t="shared" si="25"/>
        <v>#DIV/0!</v>
      </c>
      <c r="AG233" s="25">
        <f>IF(K233="D2",'Ausfüllen_Kalkulationsdaten UR'!#REF!,'Ausfüllen_Kalkulationsdaten UR'!$D$36)</f>
        <v>0</v>
      </c>
      <c r="AH233" s="30" t="e">
        <f t="shared" si="26"/>
        <v>#DIV/0!</v>
      </c>
      <c r="AI233" s="30" t="e">
        <f t="shared" si="27"/>
        <v>#DIV/0!</v>
      </c>
      <c r="AJ233" s="30" t="e">
        <f>AH233/'Ausfüllen_Kalkulationsdaten UR'!$E$5</f>
        <v>#DIV/0!</v>
      </c>
    </row>
    <row r="234" spans="1:36" x14ac:dyDescent="0.2">
      <c r="A234" s="22">
        <v>223</v>
      </c>
      <c r="B234" s="245" t="s">
        <v>312</v>
      </c>
      <c r="C234" s="245" t="s">
        <v>316</v>
      </c>
      <c r="D234" s="245" t="s">
        <v>697</v>
      </c>
      <c r="E234" s="246" t="s">
        <v>698</v>
      </c>
      <c r="F234" s="247" t="s">
        <v>306</v>
      </c>
      <c r="G234" s="248" t="s">
        <v>700</v>
      </c>
      <c r="H234" s="248" t="s">
        <v>303</v>
      </c>
      <c r="I234" s="249" t="s">
        <v>288</v>
      </c>
      <c r="J234" s="250" t="s">
        <v>316</v>
      </c>
      <c r="K234" s="248" t="s">
        <v>67</v>
      </c>
      <c r="L234" s="248"/>
      <c r="M234" s="251">
        <v>6</v>
      </c>
      <c r="N234" s="236"/>
      <c r="O234" s="236"/>
      <c r="P234" s="237"/>
      <c r="Q234" s="238"/>
      <c r="R234" s="238"/>
      <c r="S234" s="238"/>
      <c r="T234" s="239"/>
      <c r="U234" s="34">
        <f>IF(H234="Ja",VLOOKUP(K234,'Ausfüllen_Kalkulationsdaten UR'!$A$9:$D$33,4),0)</f>
        <v>5</v>
      </c>
      <c r="V234" s="34" t="str">
        <f t="shared" si="21"/>
        <v>/</v>
      </c>
      <c r="W234" s="23">
        <f>X234/'Ausfüllen_Kalkulationsdaten UR'!$E$5</f>
        <v>6</v>
      </c>
      <c r="X234" s="27">
        <f t="shared" si="22"/>
        <v>1135.98</v>
      </c>
      <c r="Y234" s="26" t="str">
        <f>IF(U234=0,"keine Reinigung",VLOOKUP(U234,'Ausfüllen_Kalkulationsdaten UR'!$A$40:$C$50,2,FALSE))</f>
        <v xml:space="preserve">wtl. fünfmal </v>
      </c>
      <c r="Z234" s="84">
        <f>IF(U234=0,"0",VLOOKUP(U234,'Ausfüllen_Kalkulationsdaten UR'!$A$40:$C$50,3,FALSE))</f>
        <v>189.33</v>
      </c>
      <c r="AA234" s="24">
        <f>IF(U234=0,"0",VLOOKUP(K234,'Ausfüllen_Kalkulationsdaten UR'!$A$9:$E$33,5,FALSE))</f>
        <v>0</v>
      </c>
      <c r="AB234" s="71">
        <f>IF(K234="A1",'Ausfüllen_Kalkulationsdaten UR'!$E$10,IF(K234="C1",'Ausfüllen_Kalkulationsdaten UR'!$E$13,0))</f>
        <v>0</v>
      </c>
      <c r="AC234" s="28" t="e">
        <f>ROUND(AF234/'Ausfüllen_Kalkulationsdaten UR'!$E$5,2)</f>
        <v>#DIV/0!</v>
      </c>
      <c r="AD234" s="28" t="e">
        <f t="shared" si="23"/>
        <v>#DIV/0!</v>
      </c>
      <c r="AE234" s="29" t="e">
        <f t="shared" si="24"/>
        <v>#DIV/0!</v>
      </c>
      <c r="AF234" s="29" t="e">
        <f t="shared" si="25"/>
        <v>#DIV/0!</v>
      </c>
      <c r="AG234" s="25">
        <f>IF(K234="D2",'Ausfüllen_Kalkulationsdaten UR'!#REF!,'Ausfüllen_Kalkulationsdaten UR'!$D$36)</f>
        <v>0</v>
      </c>
      <c r="AH234" s="30" t="e">
        <f t="shared" si="26"/>
        <v>#DIV/0!</v>
      </c>
      <c r="AI234" s="30" t="e">
        <f t="shared" si="27"/>
        <v>#DIV/0!</v>
      </c>
      <c r="AJ234" s="30" t="e">
        <f>AH234/'Ausfüllen_Kalkulationsdaten UR'!$E$5</f>
        <v>#DIV/0!</v>
      </c>
    </row>
    <row r="235" spans="1:36" x14ac:dyDescent="0.2">
      <c r="A235" s="22">
        <v>224</v>
      </c>
      <c r="B235" s="245" t="s">
        <v>312</v>
      </c>
      <c r="C235" s="245" t="s">
        <v>316</v>
      </c>
      <c r="D235" s="245" t="s">
        <v>697</v>
      </c>
      <c r="E235" s="246" t="s">
        <v>701</v>
      </c>
      <c r="F235" s="247" t="s">
        <v>309</v>
      </c>
      <c r="G235" s="248" t="s">
        <v>702</v>
      </c>
      <c r="H235" s="248" t="s">
        <v>303</v>
      </c>
      <c r="I235" s="249" t="s">
        <v>288</v>
      </c>
      <c r="J235" s="250" t="s">
        <v>316</v>
      </c>
      <c r="K235" s="248" t="s">
        <v>67</v>
      </c>
      <c r="L235" s="248" t="s">
        <v>311</v>
      </c>
      <c r="M235" s="251">
        <v>2.56</v>
      </c>
      <c r="N235" s="236"/>
      <c r="O235" s="236"/>
      <c r="P235" s="237"/>
      <c r="Q235" s="238"/>
      <c r="R235" s="238"/>
      <c r="S235" s="238"/>
      <c r="T235" s="239"/>
      <c r="U235" s="34">
        <f>IF(H235="Ja",VLOOKUP(K235,'Ausfüllen_Kalkulationsdaten UR'!$A$9:$D$33,4),0)</f>
        <v>5</v>
      </c>
      <c r="V235" s="34" t="str">
        <f t="shared" si="21"/>
        <v>/</v>
      </c>
      <c r="W235" s="23">
        <f>X235/'Ausfüllen_Kalkulationsdaten UR'!$E$5</f>
        <v>2.56</v>
      </c>
      <c r="X235" s="27">
        <f t="shared" si="22"/>
        <v>484.68480000000005</v>
      </c>
      <c r="Y235" s="26" t="str">
        <f>IF(U235=0,"keine Reinigung",VLOOKUP(U235,'Ausfüllen_Kalkulationsdaten UR'!$A$40:$C$50,2,FALSE))</f>
        <v xml:space="preserve">wtl. fünfmal </v>
      </c>
      <c r="Z235" s="84">
        <f>IF(U235=0,"0",VLOOKUP(U235,'Ausfüllen_Kalkulationsdaten UR'!$A$40:$C$50,3,FALSE))</f>
        <v>189.33</v>
      </c>
      <c r="AA235" s="24">
        <f>IF(U235=0,"0",VLOOKUP(K235,'Ausfüllen_Kalkulationsdaten UR'!$A$9:$E$33,5,FALSE))</f>
        <v>0</v>
      </c>
      <c r="AB235" s="71">
        <f>IF(K235="A1",'Ausfüllen_Kalkulationsdaten UR'!$E$10,IF(K235="C1",'Ausfüllen_Kalkulationsdaten UR'!$E$13,0))</f>
        <v>0</v>
      </c>
      <c r="AC235" s="28" t="e">
        <f>ROUND(AF235/'Ausfüllen_Kalkulationsdaten UR'!$E$5,2)</f>
        <v>#DIV/0!</v>
      </c>
      <c r="AD235" s="28" t="e">
        <f t="shared" si="23"/>
        <v>#DIV/0!</v>
      </c>
      <c r="AE235" s="29" t="e">
        <f t="shared" si="24"/>
        <v>#DIV/0!</v>
      </c>
      <c r="AF235" s="29" t="e">
        <f t="shared" si="25"/>
        <v>#DIV/0!</v>
      </c>
      <c r="AG235" s="25">
        <f>IF(K235="D2",'Ausfüllen_Kalkulationsdaten UR'!#REF!,'Ausfüllen_Kalkulationsdaten UR'!$D$36)</f>
        <v>0</v>
      </c>
      <c r="AH235" s="30" t="e">
        <f t="shared" si="26"/>
        <v>#DIV/0!</v>
      </c>
      <c r="AI235" s="30" t="e">
        <f t="shared" si="27"/>
        <v>#DIV/0!</v>
      </c>
      <c r="AJ235" s="30" t="e">
        <f>AH235/'Ausfüllen_Kalkulationsdaten UR'!$E$5</f>
        <v>#DIV/0!</v>
      </c>
    </row>
    <row r="236" spans="1:36" x14ac:dyDescent="0.2">
      <c r="A236" s="22">
        <v>225</v>
      </c>
      <c r="B236" s="245" t="s">
        <v>312</v>
      </c>
      <c r="C236" s="245" t="s">
        <v>316</v>
      </c>
      <c r="D236" s="245" t="s">
        <v>697</v>
      </c>
      <c r="E236" s="246" t="s">
        <v>703</v>
      </c>
      <c r="F236" s="247" t="s">
        <v>145</v>
      </c>
      <c r="G236" s="248" t="s">
        <v>390</v>
      </c>
      <c r="H236" s="248" t="s">
        <v>303</v>
      </c>
      <c r="I236" s="249" t="s">
        <v>288</v>
      </c>
      <c r="J236" s="250" t="s">
        <v>316</v>
      </c>
      <c r="K236" s="248" t="s">
        <v>52</v>
      </c>
      <c r="L236" s="248" t="s">
        <v>311</v>
      </c>
      <c r="M236" s="251">
        <v>39.53</v>
      </c>
      <c r="N236" s="236"/>
      <c r="O236" s="236"/>
      <c r="P236" s="237"/>
      <c r="Q236" s="238"/>
      <c r="R236" s="238"/>
      <c r="S236" s="238"/>
      <c r="T236" s="239"/>
      <c r="U236" s="34">
        <f>IF(H236="Ja",VLOOKUP(K236,'Ausfüllen_Kalkulationsdaten UR'!$A$9:$D$33,4),0)</f>
        <v>5</v>
      </c>
      <c r="V236" s="34" t="str">
        <f t="shared" si="21"/>
        <v>/</v>
      </c>
      <c r="W236" s="23">
        <f>X236/'Ausfüllen_Kalkulationsdaten UR'!$E$5</f>
        <v>39.53</v>
      </c>
      <c r="X236" s="27">
        <f t="shared" si="22"/>
        <v>7484.2149000000009</v>
      </c>
      <c r="Y236" s="26" t="str">
        <f>IF(U236=0,"keine Reinigung",VLOOKUP(U236,'Ausfüllen_Kalkulationsdaten UR'!$A$40:$C$50,2,FALSE))</f>
        <v xml:space="preserve">wtl. fünfmal </v>
      </c>
      <c r="Z236" s="84">
        <f>IF(U236=0,"0",VLOOKUP(U236,'Ausfüllen_Kalkulationsdaten UR'!$A$40:$C$50,3,FALSE))</f>
        <v>189.33</v>
      </c>
      <c r="AA236" s="24">
        <f>IF(U236=0,"0",VLOOKUP(K236,'Ausfüllen_Kalkulationsdaten UR'!$A$9:$E$33,5,FALSE))</f>
        <v>0</v>
      </c>
      <c r="AB236" s="71">
        <f>IF(K236="A1",'Ausfüllen_Kalkulationsdaten UR'!$E$10,IF(K236="C1",'Ausfüllen_Kalkulationsdaten UR'!$E$13,0))</f>
        <v>0</v>
      </c>
      <c r="AC236" s="28" t="e">
        <f>ROUND(AF236/'Ausfüllen_Kalkulationsdaten UR'!$E$5,2)</f>
        <v>#DIV/0!</v>
      </c>
      <c r="AD236" s="28" t="e">
        <f t="shared" si="23"/>
        <v>#DIV/0!</v>
      </c>
      <c r="AE236" s="29" t="e">
        <f t="shared" si="24"/>
        <v>#DIV/0!</v>
      </c>
      <c r="AF236" s="29" t="e">
        <f t="shared" si="25"/>
        <v>#DIV/0!</v>
      </c>
      <c r="AG236" s="25">
        <f>IF(K236="D2",'Ausfüllen_Kalkulationsdaten UR'!#REF!,'Ausfüllen_Kalkulationsdaten UR'!$D$36)</f>
        <v>0</v>
      </c>
      <c r="AH236" s="30" t="e">
        <f t="shared" si="26"/>
        <v>#DIV/0!</v>
      </c>
      <c r="AI236" s="30" t="e">
        <f t="shared" si="27"/>
        <v>#DIV/0!</v>
      </c>
      <c r="AJ236" s="30" t="e">
        <f>AH236/'Ausfüllen_Kalkulationsdaten UR'!$E$5</f>
        <v>#DIV/0!</v>
      </c>
    </row>
    <row r="237" spans="1:36" x14ac:dyDescent="0.2">
      <c r="A237" s="22">
        <v>226</v>
      </c>
      <c r="B237" s="245" t="s">
        <v>312</v>
      </c>
      <c r="C237" s="245" t="s">
        <v>316</v>
      </c>
      <c r="D237" s="245" t="s">
        <v>697</v>
      </c>
      <c r="E237" s="246" t="s">
        <v>704</v>
      </c>
      <c r="F237" s="247" t="s">
        <v>145</v>
      </c>
      <c r="G237" s="248" t="s">
        <v>705</v>
      </c>
      <c r="H237" s="248" t="s">
        <v>303</v>
      </c>
      <c r="I237" s="249" t="s">
        <v>288</v>
      </c>
      <c r="J237" s="250" t="s">
        <v>316</v>
      </c>
      <c r="K237" s="248" t="s">
        <v>85</v>
      </c>
      <c r="L237" s="248" t="s">
        <v>364</v>
      </c>
      <c r="M237" s="251">
        <v>3.69</v>
      </c>
      <c r="N237" s="236"/>
      <c r="O237" s="236"/>
      <c r="P237" s="237"/>
      <c r="Q237" s="238"/>
      <c r="R237" s="238"/>
      <c r="S237" s="238"/>
      <c r="T237" s="239"/>
      <c r="U237" s="34">
        <f>IF(H237="Ja",VLOOKUP(K237,'Ausfüllen_Kalkulationsdaten UR'!$A$9:$D$33,4),0)</f>
        <v>0.04</v>
      </c>
      <c r="V237" s="34" t="str">
        <f t="shared" si="21"/>
        <v>/</v>
      </c>
      <c r="W237" s="23">
        <f>X237/'Ausfüllen_Kalkulationsdaten UR'!$E$5</f>
        <v>3.8979559499286956E-2</v>
      </c>
      <c r="X237" s="27">
        <f t="shared" si="22"/>
        <v>7.38</v>
      </c>
      <c r="Y237" s="26" t="str">
        <f>IF(U237=0,"keine Reinigung",VLOOKUP(U237,'Ausfüllen_Kalkulationsdaten UR'!$A$40:$C$50,2,FALSE))</f>
        <v>jrl. zweimal</v>
      </c>
      <c r="Z237" s="84">
        <f>IF(U237=0,"0",VLOOKUP(U237,'Ausfüllen_Kalkulationsdaten UR'!$A$40:$C$50,3,FALSE))</f>
        <v>2</v>
      </c>
      <c r="AA237" s="24">
        <f>IF(U237=0,"0",VLOOKUP(K237,'Ausfüllen_Kalkulationsdaten UR'!$A$9:$E$33,5,FALSE))</f>
        <v>0</v>
      </c>
      <c r="AB237" s="71">
        <f>IF(K237="A1",'Ausfüllen_Kalkulationsdaten UR'!$E$10,IF(K237="C1",'Ausfüllen_Kalkulationsdaten UR'!$E$13,0))</f>
        <v>0</v>
      </c>
      <c r="AC237" s="28" t="e">
        <f>ROUND(AF237/'Ausfüllen_Kalkulationsdaten UR'!$E$5,2)</f>
        <v>#DIV/0!</v>
      </c>
      <c r="AD237" s="28" t="e">
        <f t="shared" si="23"/>
        <v>#DIV/0!</v>
      </c>
      <c r="AE237" s="29" t="e">
        <f t="shared" si="24"/>
        <v>#DIV/0!</v>
      </c>
      <c r="AF237" s="29" t="e">
        <f t="shared" si="25"/>
        <v>#DIV/0!</v>
      </c>
      <c r="AG237" s="25">
        <f>IF(K237="D2",'Ausfüllen_Kalkulationsdaten UR'!#REF!,'Ausfüllen_Kalkulationsdaten UR'!$D$36)</f>
        <v>0</v>
      </c>
      <c r="AH237" s="30" t="e">
        <f t="shared" si="26"/>
        <v>#DIV/0!</v>
      </c>
      <c r="AI237" s="30" t="e">
        <f t="shared" si="27"/>
        <v>#DIV/0!</v>
      </c>
      <c r="AJ237" s="30" t="e">
        <f>AH237/'Ausfüllen_Kalkulationsdaten UR'!$E$5</f>
        <v>#DIV/0!</v>
      </c>
    </row>
    <row r="238" spans="1:36" x14ac:dyDescent="0.2">
      <c r="A238" s="22">
        <v>227</v>
      </c>
      <c r="B238" s="245" t="s">
        <v>312</v>
      </c>
      <c r="C238" s="245" t="s">
        <v>316</v>
      </c>
      <c r="D238" s="245" t="s">
        <v>697</v>
      </c>
      <c r="E238" s="246" t="s">
        <v>706</v>
      </c>
      <c r="F238" s="247" t="s">
        <v>145</v>
      </c>
      <c r="G238" s="248" t="s">
        <v>440</v>
      </c>
      <c r="H238" s="248" t="s">
        <v>303</v>
      </c>
      <c r="I238" s="249" t="s">
        <v>288</v>
      </c>
      <c r="J238" s="250" t="s">
        <v>316</v>
      </c>
      <c r="K238" s="248" t="s">
        <v>72</v>
      </c>
      <c r="L238" s="248" t="s">
        <v>336</v>
      </c>
      <c r="M238" s="251">
        <v>4.26</v>
      </c>
      <c r="N238" s="236"/>
      <c r="O238" s="236"/>
      <c r="P238" s="237"/>
      <c r="Q238" s="238"/>
      <c r="R238" s="238"/>
      <c r="S238" s="238"/>
      <c r="T238" s="239"/>
      <c r="U238" s="34">
        <f>IF(H238="Ja",VLOOKUP(K238,'Ausfüllen_Kalkulationsdaten UR'!$A$9:$D$33,4),0)</f>
        <v>10</v>
      </c>
      <c r="V238" s="34" t="str">
        <f t="shared" si="21"/>
        <v>/</v>
      </c>
      <c r="W238" s="23">
        <f>X238/'Ausfüllen_Kalkulationsdaten UR'!$E$5</f>
        <v>8.52</v>
      </c>
      <c r="X238" s="27">
        <f t="shared" si="22"/>
        <v>1613.0916</v>
      </c>
      <c r="Y238" s="26" t="str">
        <f>IF(U238=0,"keine Reinigung",VLOOKUP(U238,'Ausfüllen_Kalkulationsdaten UR'!$A$40:$C$50,2,FALSE))</f>
        <v>2x täglich</v>
      </c>
      <c r="Z238" s="84">
        <f>IF(U238=0,"0",VLOOKUP(U238,'Ausfüllen_Kalkulationsdaten UR'!$A$40:$C$50,3,FALSE))</f>
        <v>378.66</v>
      </c>
      <c r="AA238" s="24">
        <f>IF(U238=0,"0",VLOOKUP(K238,'Ausfüllen_Kalkulationsdaten UR'!$A$9:$E$33,5,FALSE))</f>
        <v>0</v>
      </c>
      <c r="AB238" s="71">
        <f>IF(K238="A1",'Ausfüllen_Kalkulationsdaten UR'!$E$10,IF(K238="C1",'Ausfüllen_Kalkulationsdaten UR'!$E$13,0))</f>
        <v>0</v>
      </c>
      <c r="AC238" s="28" t="e">
        <f>ROUND(AF238/'Ausfüllen_Kalkulationsdaten UR'!$E$5,2)</f>
        <v>#DIV/0!</v>
      </c>
      <c r="AD238" s="28" t="e">
        <f t="shared" si="23"/>
        <v>#DIV/0!</v>
      </c>
      <c r="AE238" s="29" t="e">
        <f t="shared" si="24"/>
        <v>#DIV/0!</v>
      </c>
      <c r="AF238" s="29" t="e">
        <f t="shared" si="25"/>
        <v>#DIV/0!</v>
      </c>
      <c r="AG238" s="25">
        <f>IF(K238="D2",'Ausfüllen_Kalkulationsdaten UR'!#REF!,'Ausfüllen_Kalkulationsdaten UR'!$D$36)</f>
        <v>0</v>
      </c>
      <c r="AH238" s="30" t="e">
        <f t="shared" si="26"/>
        <v>#DIV/0!</v>
      </c>
      <c r="AI238" s="30" t="e">
        <f t="shared" si="27"/>
        <v>#DIV/0!</v>
      </c>
      <c r="AJ238" s="30" t="e">
        <f>AH238/'Ausfüllen_Kalkulationsdaten UR'!$E$5</f>
        <v>#DIV/0!</v>
      </c>
    </row>
    <row r="239" spans="1:36" x14ac:dyDescent="0.2">
      <c r="A239" s="22">
        <v>228</v>
      </c>
      <c r="B239" s="245" t="s">
        <v>312</v>
      </c>
      <c r="C239" s="245" t="s">
        <v>316</v>
      </c>
      <c r="D239" s="245" t="s">
        <v>697</v>
      </c>
      <c r="E239" s="246" t="s">
        <v>707</v>
      </c>
      <c r="F239" s="247" t="s">
        <v>145</v>
      </c>
      <c r="G239" s="248" t="s">
        <v>512</v>
      </c>
      <c r="H239" s="248" t="s">
        <v>303</v>
      </c>
      <c r="I239" s="249" t="s">
        <v>288</v>
      </c>
      <c r="J239" s="250" t="s">
        <v>316</v>
      </c>
      <c r="K239" s="248" t="s">
        <v>72</v>
      </c>
      <c r="L239" s="248" t="s">
        <v>336</v>
      </c>
      <c r="M239" s="251">
        <v>4.4800000000000004</v>
      </c>
      <c r="N239" s="236"/>
      <c r="O239" s="236"/>
      <c r="P239" s="237"/>
      <c r="Q239" s="238"/>
      <c r="R239" s="238"/>
      <c r="S239" s="238"/>
      <c r="T239" s="239"/>
      <c r="U239" s="34">
        <f>IF(H239="Ja",VLOOKUP(K239,'Ausfüllen_Kalkulationsdaten UR'!$A$9:$D$33,4),0)</f>
        <v>10</v>
      </c>
      <c r="V239" s="34" t="str">
        <f t="shared" si="21"/>
        <v>/</v>
      </c>
      <c r="W239" s="23">
        <f>X239/'Ausfüllen_Kalkulationsdaten UR'!$E$5</f>
        <v>8.9600000000000009</v>
      </c>
      <c r="X239" s="27">
        <f t="shared" si="22"/>
        <v>1696.3968000000002</v>
      </c>
      <c r="Y239" s="26" t="str">
        <f>IF(U239=0,"keine Reinigung",VLOOKUP(U239,'Ausfüllen_Kalkulationsdaten UR'!$A$40:$C$50,2,FALSE))</f>
        <v>2x täglich</v>
      </c>
      <c r="Z239" s="84">
        <f>IF(U239=0,"0",VLOOKUP(U239,'Ausfüllen_Kalkulationsdaten UR'!$A$40:$C$50,3,FALSE))</f>
        <v>378.66</v>
      </c>
      <c r="AA239" s="24">
        <f>IF(U239=0,"0",VLOOKUP(K239,'Ausfüllen_Kalkulationsdaten UR'!$A$9:$E$33,5,FALSE))</f>
        <v>0</v>
      </c>
      <c r="AB239" s="71">
        <f>IF(K239="A1",'Ausfüllen_Kalkulationsdaten UR'!$E$10,IF(K239="C1",'Ausfüllen_Kalkulationsdaten UR'!$E$13,0))</f>
        <v>0</v>
      </c>
      <c r="AC239" s="28" t="e">
        <f>ROUND(AF239/'Ausfüllen_Kalkulationsdaten UR'!$E$5,2)</f>
        <v>#DIV/0!</v>
      </c>
      <c r="AD239" s="28" t="e">
        <f t="shared" si="23"/>
        <v>#DIV/0!</v>
      </c>
      <c r="AE239" s="29" t="e">
        <f t="shared" si="24"/>
        <v>#DIV/0!</v>
      </c>
      <c r="AF239" s="29" t="e">
        <f t="shared" si="25"/>
        <v>#DIV/0!</v>
      </c>
      <c r="AG239" s="25">
        <f>IF(K239="D2",'Ausfüllen_Kalkulationsdaten UR'!#REF!,'Ausfüllen_Kalkulationsdaten UR'!$D$36)</f>
        <v>0</v>
      </c>
      <c r="AH239" s="30" t="e">
        <f t="shared" si="26"/>
        <v>#DIV/0!</v>
      </c>
      <c r="AI239" s="30" t="e">
        <f t="shared" si="27"/>
        <v>#DIV/0!</v>
      </c>
      <c r="AJ239" s="30" t="e">
        <f>AH239/'Ausfüllen_Kalkulationsdaten UR'!$E$5</f>
        <v>#DIV/0!</v>
      </c>
    </row>
    <row r="240" spans="1:36" x14ac:dyDescent="0.2">
      <c r="A240" s="22">
        <v>229</v>
      </c>
      <c r="B240" s="245" t="s">
        <v>312</v>
      </c>
      <c r="C240" s="245" t="s">
        <v>316</v>
      </c>
      <c r="D240" s="245" t="s">
        <v>697</v>
      </c>
      <c r="E240" s="246" t="s">
        <v>708</v>
      </c>
      <c r="F240" s="247" t="s">
        <v>145</v>
      </c>
      <c r="G240" s="248" t="s">
        <v>335</v>
      </c>
      <c r="H240" s="248" t="s">
        <v>303</v>
      </c>
      <c r="I240" s="249" t="s">
        <v>288</v>
      </c>
      <c r="J240" s="250" t="s">
        <v>316</v>
      </c>
      <c r="K240" s="248" t="s">
        <v>14</v>
      </c>
      <c r="L240" s="248" t="s">
        <v>336</v>
      </c>
      <c r="M240" s="251">
        <v>6.56</v>
      </c>
      <c r="N240" s="236"/>
      <c r="O240" s="236"/>
      <c r="P240" s="237"/>
      <c r="Q240" s="238"/>
      <c r="R240" s="238"/>
      <c r="S240" s="238"/>
      <c r="T240" s="239"/>
      <c r="U240" s="34">
        <f>IF(H240="Ja",VLOOKUP(K240,'Ausfüllen_Kalkulationsdaten UR'!$A$9:$D$33,4),0)</f>
        <v>0.25</v>
      </c>
      <c r="V240" s="34" t="str">
        <f t="shared" si="21"/>
        <v>/</v>
      </c>
      <c r="W240" s="23">
        <f>X240/'Ausfüllen_Kalkulationsdaten UR'!$E$5</f>
        <v>0.38113347065969466</v>
      </c>
      <c r="X240" s="27">
        <f t="shared" si="22"/>
        <v>72.16</v>
      </c>
      <c r="Y240" s="26" t="str">
        <f>IF(U240=0,"keine Reinigung",VLOOKUP(U240,'Ausfüllen_Kalkulationsdaten UR'!$A$40:$C$50,2,FALSE))</f>
        <v>mtl. einmal</v>
      </c>
      <c r="Z240" s="84">
        <f>IF(U240=0,"0",VLOOKUP(U240,'Ausfüllen_Kalkulationsdaten UR'!$A$40:$C$50,3,FALSE))</f>
        <v>11</v>
      </c>
      <c r="AA240" s="24">
        <f>IF(U240=0,"0",VLOOKUP(K240,'Ausfüllen_Kalkulationsdaten UR'!$A$9:$E$33,5,FALSE))</f>
        <v>0</v>
      </c>
      <c r="AB240" s="71">
        <f>IF(K240="A1",'Ausfüllen_Kalkulationsdaten UR'!$E$10,IF(K240="C1",'Ausfüllen_Kalkulationsdaten UR'!$E$13,0))</f>
        <v>0</v>
      </c>
      <c r="AC240" s="28" t="e">
        <f>ROUND(AF240/'Ausfüllen_Kalkulationsdaten UR'!$E$5,2)</f>
        <v>#DIV/0!</v>
      </c>
      <c r="AD240" s="28" t="e">
        <f t="shared" si="23"/>
        <v>#DIV/0!</v>
      </c>
      <c r="AE240" s="29" t="e">
        <f t="shared" si="24"/>
        <v>#DIV/0!</v>
      </c>
      <c r="AF240" s="29" t="e">
        <f t="shared" si="25"/>
        <v>#DIV/0!</v>
      </c>
      <c r="AG240" s="25">
        <f>IF(K240="D2",'Ausfüllen_Kalkulationsdaten UR'!#REF!,'Ausfüllen_Kalkulationsdaten UR'!$D$36)</f>
        <v>0</v>
      </c>
      <c r="AH240" s="30" t="e">
        <f t="shared" si="26"/>
        <v>#DIV/0!</v>
      </c>
      <c r="AI240" s="30" t="e">
        <f t="shared" si="27"/>
        <v>#DIV/0!</v>
      </c>
      <c r="AJ240" s="30" t="e">
        <f>AH240/'Ausfüllen_Kalkulationsdaten UR'!$E$5</f>
        <v>#DIV/0!</v>
      </c>
    </row>
    <row r="241" spans="1:36" x14ac:dyDescent="0.2">
      <c r="A241" s="22">
        <v>230</v>
      </c>
      <c r="B241" s="245" t="s">
        <v>312</v>
      </c>
      <c r="C241" s="245" t="s">
        <v>316</v>
      </c>
      <c r="D241" s="245" t="s">
        <v>697</v>
      </c>
      <c r="E241" s="246" t="s">
        <v>709</v>
      </c>
      <c r="F241" s="247" t="s">
        <v>145</v>
      </c>
      <c r="G241" s="248" t="s">
        <v>710</v>
      </c>
      <c r="H241" s="248" t="s">
        <v>303</v>
      </c>
      <c r="I241" s="249" t="s">
        <v>288</v>
      </c>
      <c r="J241" s="250" t="s">
        <v>316</v>
      </c>
      <c r="K241" s="248" t="s">
        <v>51</v>
      </c>
      <c r="L241" s="248" t="s">
        <v>311</v>
      </c>
      <c r="M241" s="251">
        <v>66.989999999999995</v>
      </c>
      <c r="N241" s="236"/>
      <c r="O241" s="236"/>
      <c r="P241" s="237"/>
      <c r="Q241" s="238"/>
      <c r="R241" s="238"/>
      <c r="S241" s="238"/>
      <c r="T241" s="239"/>
      <c r="U241" s="34">
        <f>IF(H241="Ja",VLOOKUP(K241,'Ausfüllen_Kalkulationsdaten UR'!$A$9:$D$33,4),0)</f>
        <v>2.5</v>
      </c>
      <c r="V241" s="34">
        <f t="shared" si="21"/>
        <v>2.5</v>
      </c>
      <c r="W241" s="23">
        <f>X241/'Ausfüllen_Kalkulationsdaten UR'!$E$5</f>
        <v>33.494999999999997</v>
      </c>
      <c r="X241" s="27">
        <f t="shared" si="22"/>
        <v>6341.6083499999995</v>
      </c>
      <c r="Y241" s="26" t="str">
        <f>IF(U241=0,"keine Reinigung",VLOOKUP(U241,'Ausfüllen_Kalkulationsdaten UR'!$A$40:$C$50,2,FALSE))</f>
        <v>VollR-/TeilR. täglich im Wechsel</v>
      </c>
      <c r="Z241" s="84">
        <f>IF(U241=0,"0",VLOOKUP(U241,'Ausfüllen_Kalkulationsdaten UR'!$A$40:$C$50,3,FALSE))</f>
        <v>94.665000000000006</v>
      </c>
      <c r="AA241" s="24">
        <f>IF(U241=0,"0",VLOOKUP(K241,'Ausfüllen_Kalkulationsdaten UR'!$A$9:$E$33,5,FALSE))</f>
        <v>0</v>
      </c>
      <c r="AB241" s="71">
        <f>IF(K241="A1",'Ausfüllen_Kalkulationsdaten UR'!$E$10,IF(K241="C1",'Ausfüllen_Kalkulationsdaten UR'!$E$13,0))</f>
        <v>0</v>
      </c>
      <c r="AC241" s="28" t="e">
        <f>ROUND(AF241/'Ausfüllen_Kalkulationsdaten UR'!$E$5,2)</f>
        <v>#DIV/0!</v>
      </c>
      <c r="AD241" s="28" t="e">
        <f t="shared" si="23"/>
        <v>#DIV/0!</v>
      </c>
      <c r="AE241" s="29" t="e">
        <f t="shared" si="24"/>
        <v>#DIV/0!</v>
      </c>
      <c r="AF241" s="29" t="e">
        <f t="shared" si="25"/>
        <v>#DIV/0!</v>
      </c>
      <c r="AG241" s="25">
        <f>IF(K241="D2",'Ausfüllen_Kalkulationsdaten UR'!#REF!,'Ausfüllen_Kalkulationsdaten UR'!$D$36)</f>
        <v>0</v>
      </c>
      <c r="AH241" s="30" t="e">
        <f t="shared" si="26"/>
        <v>#DIV/0!</v>
      </c>
      <c r="AI241" s="30" t="e">
        <f t="shared" si="27"/>
        <v>#DIV/0!</v>
      </c>
      <c r="AJ241" s="30" t="e">
        <f>AH241/'Ausfüllen_Kalkulationsdaten UR'!$E$5</f>
        <v>#DIV/0!</v>
      </c>
    </row>
    <row r="242" spans="1:36" x14ac:dyDescent="0.2">
      <c r="A242" s="22">
        <v>231</v>
      </c>
      <c r="B242" s="245" t="s">
        <v>312</v>
      </c>
      <c r="C242" s="245" t="s">
        <v>316</v>
      </c>
      <c r="D242" s="245" t="s">
        <v>697</v>
      </c>
      <c r="E242" s="246" t="s">
        <v>711</v>
      </c>
      <c r="F242" s="247" t="s">
        <v>145</v>
      </c>
      <c r="G242" s="248" t="s">
        <v>710</v>
      </c>
      <c r="H242" s="248" t="s">
        <v>303</v>
      </c>
      <c r="I242" s="249" t="s">
        <v>288</v>
      </c>
      <c r="J242" s="250" t="s">
        <v>316</v>
      </c>
      <c r="K242" s="248" t="s">
        <v>51</v>
      </c>
      <c r="L242" s="248" t="s">
        <v>311</v>
      </c>
      <c r="M242" s="251">
        <v>97.56</v>
      </c>
      <c r="N242" s="236"/>
      <c r="O242" s="236"/>
      <c r="P242" s="237"/>
      <c r="Q242" s="238"/>
      <c r="R242" s="238"/>
      <c r="S242" s="238"/>
      <c r="T242" s="239"/>
      <c r="U242" s="34">
        <f>IF(H242="Ja",VLOOKUP(K242,'Ausfüllen_Kalkulationsdaten UR'!$A$9:$D$33,4),0)</f>
        <v>2.5</v>
      </c>
      <c r="V242" s="34">
        <f t="shared" si="21"/>
        <v>2.5</v>
      </c>
      <c r="W242" s="23">
        <f>X242/'Ausfüllen_Kalkulationsdaten UR'!$E$5</f>
        <v>48.78</v>
      </c>
      <c r="X242" s="27">
        <f t="shared" si="22"/>
        <v>9235.5174000000006</v>
      </c>
      <c r="Y242" s="26" t="str">
        <f>IF(U242=0,"keine Reinigung",VLOOKUP(U242,'Ausfüllen_Kalkulationsdaten UR'!$A$40:$C$50,2,FALSE))</f>
        <v>VollR-/TeilR. täglich im Wechsel</v>
      </c>
      <c r="Z242" s="84">
        <f>IF(U242=0,"0",VLOOKUP(U242,'Ausfüllen_Kalkulationsdaten UR'!$A$40:$C$50,3,FALSE))</f>
        <v>94.665000000000006</v>
      </c>
      <c r="AA242" s="24">
        <f>IF(U242=0,"0",VLOOKUP(K242,'Ausfüllen_Kalkulationsdaten UR'!$A$9:$E$33,5,FALSE))</f>
        <v>0</v>
      </c>
      <c r="AB242" s="71">
        <f>IF(K242="A1",'Ausfüllen_Kalkulationsdaten UR'!$E$10,IF(K242="C1",'Ausfüllen_Kalkulationsdaten UR'!$E$13,0))</f>
        <v>0</v>
      </c>
      <c r="AC242" s="28" t="e">
        <f>ROUND(AF242/'Ausfüllen_Kalkulationsdaten UR'!$E$5,2)</f>
        <v>#DIV/0!</v>
      </c>
      <c r="AD242" s="28" t="e">
        <f t="shared" si="23"/>
        <v>#DIV/0!</v>
      </c>
      <c r="AE242" s="29" t="e">
        <f t="shared" si="24"/>
        <v>#DIV/0!</v>
      </c>
      <c r="AF242" s="29" t="e">
        <f t="shared" si="25"/>
        <v>#DIV/0!</v>
      </c>
      <c r="AG242" s="25">
        <f>IF(K242="D2",'Ausfüllen_Kalkulationsdaten UR'!#REF!,'Ausfüllen_Kalkulationsdaten UR'!$D$36)</f>
        <v>0</v>
      </c>
      <c r="AH242" s="30" t="e">
        <f t="shared" si="26"/>
        <v>#DIV/0!</v>
      </c>
      <c r="AI242" s="30" t="e">
        <f t="shared" si="27"/>
        <v>#DIV/0!</v>
      </c>
      <c r="AJ242" s="30" t="e">
        <f>AH242/'Ausfüllen_Kalkulationsdaten UR'!$E$5</f>
        <v>#DIV/0!</v>
      </c>
    </row>
    <row r="243" spans="1:36" x14ac:dyDescent="0.2">
      <c r="A243" s="22">
        <v>232</v>
      </c>
      <c r="B243" s="245" t="s">
        <v>312</v>
      </c>
      <c r="C243" s="245" t="s">
        <v>316</v>
      </c>
      <c r="D243" s="245" t="s">
        <v>697</v>
      </c>
      <c r="E243" s="246" t="s">
        <v>712</v>
      </c>
      <c r="F243" s="247" t="s">
        <v>145</v>
      </c>
      <c r="G243" s="248" t="s">
        <v>713</v>
      </c>
      <c r="H243" s="248" t="s">
        <v>303</v>
      </c>
      <c r="I243" s="249" t="s">
        <v>288</v>
      </c>
      <c r="J243" s="250" t="s">
        <v>316</v>
      </c>
      <c r="K243" s="248" t="s">
        <v>14</v>
      </c>
      <c r="L243" s="248" t="s">
        <v>311</v>
      </c>
      <c r="M243" s="251">
        <v>10.16</v>
      </c>
      <c r="N243" s="236"/>
      <c r="O243" s="236"/>
      <c r="P243" s="237"/>
      <c r="Q243" s="238"/>
      <c r="R243" s="238"/>
      <c r="S243" s="238"/>
      <c r="T243" s="239"/>
      <c r="U243" s="34">
        <f>IF(H243="Ja",VLOOKUP(K243,'Ausfüllen_Kalkulationsdaten UR'!$A$9:$D$33,4),0)</f>
        <v>0.25</v>
      </c>
      <c r="V243" s="34" t="str">
        <f t="shared" si="21"/>
        <v>/</v>
      </c>
      <c r="W243" s="23">
        <f>X243/'Ausfüllen_Kalkulationsdaten UR'!$E$5</f>
        <v>0.5902920826070881</v>
      </c>
      <c r="X243" s="27">
        <f t="shared" si="22"/>
        <v>111.76</v>
      </c>
      <c r="Y243" s="26" t="str">
        <f>IF(U243=0,"keine Reinigung",VLOOKUP(U243,'Ausfüllen_Kalkulationsdaten UR'!$A$40:$C$50,2,FALSE))</f>
        <v>mtl. einmal</v>
      </c>
      <c r="Z243" s="84">
        <f>IF(U243=0,"0",VLOOKUP(U243,'Ausfüllen_Kalkulationsdaten UR'!$A$40:$C$50,3,FALSE))</f>
        <v>11</v>
      </c>
      <c r="AA243" s="24">
        <f>IF(U243=0,"0",VLOOKUP(K243,'Ausfüllen_Kalkulationsdaten UR'!$A$9:$E$33,5,FALSE))</f>
        <v>0</v>
      </c>
      <c r="AB243" s="71">
        <f>IF(K243="A1",'Ausfüllen_Kalkulationsdaten UR'!$E$10,IF(K243="C1",'Ausfüllen_Kalkulationsdaten UR'!$E$13,0))</f>
        <v>0</v>
      </c>
      <c r="AC243" s="28" t="e">
        <f>ROUND(AF243/'Ausfüllen_Kalkulationsdaten UR'!$E$5,2)</f>
        <v>#DIV/0!</v>
      </c>
      <c r="AD243" s="28" t="e">
        <f t="shared" si="23"/>
        <v>#DIV/0!</v>
      </c>
      <c r="AE243" s="29" t="e">
        <f t="shared" si="24"/>
        <v>#DIV/0!</v>
      </c>
      <c r="AF243" s="29" t="e">
        <f t="shared" si="25"/>
        <v>#DIV/0!</v>
      </c>
      <c r="AG243" s="25">
        <f>IF(K243="D2",'Ausfüllen_Kalkulationsdaten UR'!#REF!,'Ausfüllen_Kalkulationsdaten UR'!$D$36)</f>
        <v>0</v>
      </c>
      <c r="AH243" s="30" t="e">
        <f t="shared" si="26"/>
        <v>#DIV/0!</v>
      </c>
      <c r="AI243" s="30" t="e">
        <f t="shared" si="27"/>
        <v>#DIV/0!</v>
      </c>
      <c r="AJ243" s="30" t="e">
        <f>AH243/'Ausfüllen_Kalkulationsdaten UR'!$E$5</f>
        <v>#DIV/0!</v>
      </c>
    </row>
    <row r="244" spans="1:36" x14ac:dyDescent="0.2">
      <c r="A244" s="22">
        <v>233</v>
      </c>
      <c r="B244" s="245" t="s">
        <v>312</v>
      </c>
      <c r="C244" s="245" t="s">
        <v>316</v>
      </c>
      <c r="D244" s="245" t="s">
        <v>697</v>
      </c>
      <c r="E244" s="246" t="s">
        <v>714</v>
      </c>
      <c r="F244" s="247" t="s">
        <v>145</v>
      </c>
      <c r="G244" s="248" t="s">
        <v>715</v>
      </c>
      <c r="H244" s="248" t="s">
        <v>303</v>
      </c>
      <c r="I244" s="249" t="s">
        <v>288</v>
      </c>
      <c r="J244" s="250" t="s">
        <v>316</v>
      </c>
      <c r="K244" s="248" t="s">
        <v>77</v>
      </c>
      <c r="L244" s="248" t="s">
        <v>311</v>
      </c>
      <c r="M244" s="251">
        <v>10.56</v>
      </c>
      <c r="N244" s="236"/>
      <c r="O244" s="236"/>
      <c r="P244" s="237"/>
      <c r="Q244" s="238"/>
      <c r="R244" s="238"/>
      <c r="S244" s="238"/>
      <c r="T244" s="239"/>
      <c r="U244" s="34">
        <f>IF(H244="Ja",VLOOKUP(K244,'Ausfüllen_Kalkulationsdaten UR'!$A$9:$D$33,4),0)</f>
        <v>5</v>
      </c>
      <c r="V244" s="34" t="str">
        <f t="shared" si="21"/>
        <v>/</v>
      </c>
      <c r="W244" s="23">
        <f>X244/'Ausfüllen_Kalkulationsdaten UR'!$E$5</f>
        <v>10.56</v>
      </c>
      <c r="X244" s="27">
        <f t="shared" si="22"/>
        <v>1999.3248000000003</v>
      </c>
      <c r="Y244" s="26" t="str">
        <f>IF(U244=0,"keine Reinigung",VLOOKUP(U244,'Ausfüllen_Kalkulationsdaten UR'!$A$40:$C$50,2,FALSE))</f>
        <v xml:space="preserve">wtl. fünfmal </v>
      </c>
      <c r="Z244" s="84">
        <f>IF(U244=0,"0",VLOOKUP(U244,'Ausfüllen_Kalkulationsdaten UR'!$A$40:$C$50,3,FALSE))</f>
        <v>189.33</v>
      </c>
      <c r="AA244" s="24">
        <f>IF(U244=0,"0",VLOOKUP(K244,'Ausfüllen_Kalkulationsdaten UR'!$A$9:$E$33,5,FALSE))</f>
        <v>0</v>
      </c>
      <c r="AB244" s="71">
        <f>IF(K244="A1",'Ausfüllen_Kalkulationsdaten UR'!$E$10,IF(K244="C1",'Ausfüllen_Kalkulationsdaten UR'!$E$13,0))</f>
        <v>0</v>
      </c>
      <c r="AC244" s="28" t="e">
        <f>ROUND(AF244/'Ausfüllen_Kalkulationsdaten UR'!$E$5,2)</f>
        <v>#DIV/0!</v>
      </c>
      <c r="AD244" s="28" t="e">
        <f t="shared" si="23"/>
        <v>#DIV/0!</v>
      </c>
      <c r="AE244" s="29" t="e">
        <f t="shared" si="24"/>
        <v>#DIV/0!</v>
      </c>
      <c r="AF244" s="29" t="e">
        <f t="shared" si="25"/>
        <v>#DIV/0!</v>
      </c>
      <c r="AG244" s="25">
        <f>IF(K244="D2",'Ausfüllen_Kalkulationsdaten UR'!#REF!,'Ausfüllen_Kalkulationsdaten UR'!$D$36)</f>
        <v>0</v>
      </c>
      <c r="AH244" s="30" t="e">
        <f t="shared" si="26"/>
        <v>#DIV/0!</v>
      </c>
      <c r="AI244" s="30" t="e">
        <f t="shared" si="27"/>
        <v>#DIV/0!</v>
      </c>
      <c r="AJ244" s="30" t="e">
        <f>AH244/'Ausfüllen_Kalkulationsdaten UR'!$E$5</f>
        <v>#DIV/0!</v>
      </c>
    </row>
    <row r="245" spans="1:36" x14ac:dyDescent="0.2">
      <c r="A245" s="22">
        <v>234</v>
      </c>
      <c r="B245" s="245" t="s">
        <v>312</v>
      </c>
      <c r="C245" s="245" t="s">
        <v>316</v>
      </c>
      <c r="D245" s="245" t="s">
        <v>697</v>
      </c>
      <c r="E245" s="246" t="s">
        <v>716</v>
      </c>
      <c r="F245" s="247" t="s">
        <v>717</v>
      </c>
      <c r="G245" s="248" t="s">
        <v>718</v>
      </c>
      <c r="H245" s="248" t="s">
        <v>303</v>
      </c>
      <c r="I245" s="249" t="s">
        <v>288</v>
      </c>
      <c r="J245" s="250" t="s">
        <v>316</v>
      </c>
      <c r="K245" s="248" t="s">
        <v>67</v>
      </c>
      <c r="L245" s="248" t="s">
        <v>311</v>
      </c>
      <c r="M245" s="251">
        <v>25.52</v>
      </c>
      <c r="N245" s="236"/>
      <c r="O245" s="236"/>
      <c r="P245" s="237"/>
      <c r="Q245" s="238"/>
      <c r="R245" s="238"/>
      <c r="S245" s="238"/>
      <c r="T245" s="239"/>
      <c r="U245" s="34">
        <f>IF(H245="Ja",VLOOKUP(K245,'Ausfüllen_Kalkulationsdaten UR'!$A$9:$D$33,4),0)</f>
        <v>5</v>
      </c>
      <c r="V245" s="34" t="str">
        <f t="shared" si="21"/>
        <v>/</v>
      </c>
      <c r="W245" s="23">
        <f>X245/'Ausfüllen_Kalkulationsdaten UR'!$E$5</f>
        <v>25.52</v>
      </c>
      <c r="X245" s="27">
        <f t="shared" si="22"/>
        <v>4831.7016000000003</v>
      </c>
      <c r="Y245" s="26" t="str">
        <f>IF(U245=0,"keine Reinigung",VLOOKUP(U245,'Ausfüllen_Kalkulationsdaten UR'!$A$40:$C$50,2,FALSE))</f>
        <v xml:space="preserve">wtl. fünfmal </v>
      </c>
      <c r="Z245" s="84">
        <f>IF(U245=0,"0",VLOOKUP(U245,'Ausfüllen_Kalkulationsdaten UR'!$A$40:$C$50,3,FALSE))</f>
        <v>189.33</v>
      </c>
      <c r="AA245" s="24">
        <f>IF(U245=0,"0",VLOOKUP(K245,'Ausfüllen_Kalkulationsdaten UR'!$A$9:$E$33,5,FALSE))</f>
        <v>0</v>
      </c>
      <c r="AB245" s="71">
        <f>IF(K245="A1",'Ausfüllen_Kalkulationsdaten UR'!$E$10,IF(K245="C1",'Ausfüllen_Kalkulationsdaten UR'!$E$13,0))</f>
        <v>0</v>
      </c>
      <c r="AC245" s="28" t="e">
        <f>ROUND(AF245/'Ausfüllen_Kalkulationsdaten UR'!$E$5,2)</f>
        <v>#DIV/0!</v>
      </c>
      <c r="AD245" s="28" t="e">
        <f t="shared" si="23"/>
        <v>#DIV/0!</v>
      </c>
      <c r="AE245" s="29" t="e">
        <f t="shared" si="24"/>
        <v>#DIV/0!</v>
      </c>
      <c r="AF245" s="29" t="e">
        <f t="shared" si="25"/>
        <v>#DIV/0!</v>
      </c>
      <c r="AG245" s="25">
        <f>IF(K245="D2",'Ausfüllen_Kalkulationsdaten UR'!#REF!,'Ausfüllen_Kalkulationsdaten UR'!$D$36)</f>
        <v>0</v>
      </c>
      <c r="AH245" s="30" t="e">
        <f t="shared" si="26"/>
        <v>#DIV/0!</v>
      </c>
      <c r="AI245" s="30" t="e">
        <f t="shared" si="27"/>
        <v>#DIV/0!</v>
      </c>
      <c r="AJ245" s="30" t="e">
        <f>AH245/'Ausfüllen_Kalkulationsdaten UR'!$E$5</f>
        <v>#DIV/0!</v>
      </c>
    </row>
    <row r="246" spans="1:36" x14ac:dyDescent="0.2">
      <c r="A246" s="22">
        <v>235</v>
      </c>
      <c r="B246" s="245" t="s">
        <v>312</v>
      </c>
      <c r="C246" s="245" t="s">
        <v>316</v>
      </c>
      <c r="D246" s="245" t="s">
        <v>697</v>
      </c>
      <c r="E246" s="246" t="s">
        <v>719</v>
      </c>
      <c r="F246" s="247"/>
      <c r="G246" s="248" t="s">
        <v>713</v>
      </c>
      <c r="H246" s="248" t="s">
        <v>303</v>
      </c>
      <c r="I246" s="249" t="s">
        <v>288</v>
      </c>
      <c r="J246" s="250" t="s">
        <v>316</v>
      </c>
      <c r="K246" s="248" t="s">
        <v>14</v>
      </c>
      <c r="L246" s="248" t="s">
        <v>311</v>
      </c>
      <c r="M246" s="251">
        <v>10.84</v>
      </c>
      <c r="N246" s="236"/>
      <c r="O246" s="236"/>
      <c r="P246" s="237"/>
      <c r="Q246" s="238"/>
      <c r="R246" s="238"/>
      <c r="S246" s="238"/>
      <c r="T246" s="239"/>
      <c r="U246" s="34">
        <f>IF(H246="Ja",VLOOKUP(K246,'Ausfüllen_Kalkulationsdaten UR'!$A$9:$D$33,4),0)</f>
        <v>0.25</v>
      </c>
      <c r="V246" s="34" t="str">
        <f t="shared" si="21"/>
        <v>/</v>
      </c>
      <c r="W246" s="23">
        <f>X246/'Ausfüllen_Kalkulationsdaten UR'!$E$5</f>
        <v>0.62979982041937355</v>
      </c>
      <c r="X246" s="27">
        <f t="shared" si="22"/>
        <v>119.24</v>
      </c>
      <c r="Y246" s="26" t="str">
        <f>IF(U246=0,"keine Reinigung",VLOOKUP(U246,'Ausfüllen_Kalkulationsdaten UR'!$A$40:$C$50,2,FALSE))</f>
        <v>mtl. einmal</v>
      </c>
      <c r="Z246" s="84">
        <f>IF(U246=0,"0",VLOOKUP(U246,'Ausfüllen_Kalkulationsdaten UR'!$A$40:$C$50,3,FALSE))</f>
        <v>11</v>
      </c>
      <c r="AA246" s="24">
        <f>IF(U246=0,"0",VLOOKUP(K246,'Ausfüllen_Kalkulationsdaten UR'!$A$9:$E$33,5,FALSE))</f>
        <v>0</v>
      </c>
      <c r="AB246" s="71">
        <f>IF(K246="A1",'Ausfüllen_Kalkulationsdaten UR'!$E$10,IF(K246="C1",'Ausfüllen_Kalkulationsdaten UR'!$E$13,0))</f>
        <v>0</v>
      </c>
      <c r="AC246" s="28" t="e">
        <f>ROUND(AF246/'Ausfüllen_Kalkulationsdaten UR'!$E$5,2)</f>
        <v>#DIV/0!</v>
      </c>
      <c r="AD246" s="28" t="e">
        <f t="shared" si="23"/>
        <v>#DIV/0!</v>
      </c>
      <c r="AE246" s="29" t="e">
        <f t="shared" si="24"/>
        <v>#DIV/0!</v>
      </c>
      <c r="AF246" s="29" t="e">
        <f t="shared" si="25"/>
        <v>#DIV/0!</v>
      </c>
      <c r="AG246" s="25">
        <f>IF(K246="D2",'Ausfüllen_Kalkulationsdaten UR'!#REF!,'Ausfüllen_Kalkulationsdaten UR'!$D$36)</f>
        <v>0</v>
      </c>
      <c r="AH246" s="30" t="e">
        <f t="shared" si="26"/>
        <v>#DIV/0!</v>
      </c>
      <c r="AI246" s="30" t="e">
        <f t="shared" si="27"/>
        <v>#DIV/0!</v>
      </c>
      <c r="AJ246" s="30" t="e">
        <f>AH246/'Ausfüllen_Kalkulationsdaten UR'!$E$5</f>
        <v>#DIV/0!</v>
      </c>
    </row>
    <row r="247" spans="1:36" x14ac:dyDescent="0.2">
      <c r="A247" s="22">
        <v>236</v>
      </c>
      <c r="B247" s="245" t="s">
        <v>312</v>
      </c>
      <c r="C247" s="245" t="s">
        <v>316</v>
      </c>
      <c r="D247" s="245" t="s">
        <v>697</v>
      </c>
      <c r="E247" s="246" t="s">
        <v>720</v>
      </c>
      <c r="F247" s="247"/>
      <c r="G247" s="248" t="s">
        <v>721</v>
      </c>
      <c r="H247" s="248" t="s">
        <v>303</v>
      </c>
      <c r="I247" s="249" t="s">
        <v>288</v>
      </c>
      <c r="J247" s="250" t="s">
        <v>316</v>
      </c>
      <c r="K247" s="248" t="s">
        <v>48</v>
      </c>
      <c r="L247" s="248" t="s">
        <v>311</v>
      </c>
      <c r="M247" s="251">
        <v>20.059999999999999</v>
      </c>
      <c r="N247" s="236"/>
      <c r="O247" s="236"/>
      <c r="P247" s="237"/>
      <c r="Q247" s="238"/>
      <c r="R247" s="238"/>
      <c r="S247" s="238"/>
      <c r="T247" s="239"/>
      <c r="U247" s="34">
        <f>IF(H247="Ja",VLOOKUP(K247,'Ausfüllen_Kalkulationsdaten UR'!$A$9:$D$33,4),0)</f>
        <v>2.5</v>
      </c>
      <c r="V247" s="34">
        <f t="shared" si="21"/>
        <v>2.5</v>
      </c>
      <c r="W247" s="23">
        <f>X247/'Ausfüllen_Kalkulationsdaten UR'!$E$5</f>
        <v>10.029999999999999</v>
      </c>
      <c r="X247" s="27">
        <f t="shared" si="22"/>
        <v>1898.9799</v>
      </c>
      <c r="Y247" s="26" t="str">
        <f>IF(U247=0,"keine Reinigung",VLOOKUP(U247,'Ausfüllen_Kalkulationsdaten UR'!$A$40:$C$50,2,FALSE))</f>
        <v>VollR-/TeilR. täglich im Wechsel</v>
      </c>
      <c r="Z247" s="84">
        <f>IF(U247=0,"0",VLOOKUP(U247,'Ausfüllen_Kalkulationsdaten UR'!$A$40:$C$50,3,FALSE))</f>
        <v>94.665000000000006</v>
      </c>
      <c r="AA247" s="24">
        <f>IF(U247=0,"0",VLOOKUP(K247,'Ausfüllen_Kalkulationsdaten UR'!$A$9:$E$33,5,FALSE))</f>
        <v>0</v>
      </c>
      <c r="AB247" s="71">
        <f>IF(K247="A1",'Ausfüllen_Kalkulationsdaten UR'!$E$10,IF(K247="C1",'Ausfüllen_Kalkulationsdaten UR'!$E$13,0))</f>
        <v>0</v>
      </c>
      <c r="AC247" s="28" t="e">
        <f>ROUND(AF247/'Ausfüllen_Kalkulationsdaten UR'!$E$5,2)</f>
        <v>#DIV/0!</v>
      </c>
      <c r="AD247" s="28" t="e">
        <f t="shared" si="23"/>
        <v>#DIV/0!</v>
      </c>
      <c r="AE247" s="29" t="e">
        <f t="shared" si="24"/>
        <v>#DIV/0!</v>
      </c>
      <c r="AF247" s="29" t="e">
        <f t="shared" si="25"/>
        <v>#DIV/0!</v>
      </c>
      <c r="AG247" s="25">
        <f>IF(K247="D2",'Ausfüllen_Kalkulationsdaten UR'!#REF!,'Ausfüllen_Kalkulationsdaten UR'!$D$36)</f>
        <v>0</v>
      </c>
      <c r="AH247" s="30" t="e">
        <f t="shared" si="26"/>
        <v>#DIV/0!</v>
      </c>
      <c r="AI247" s="30" t="e">
        <f t="shared" si="27"/>
        <v>#DIV/0!</v>
      </c>
      <c r="AJ247" s="30" t="e">
        <f>AH247/'Ausfüllen_Kalkulationsdaten UR'!$E$5</f>
        <v>#DIV/0!</v>
      </c>
    </row>
    <row r="248" spans="1:36" x14ac:dyDescent="0.2">
      <c r="A248" s="22">
        <v>237</v>
      </c>
      <c r="B248" s="245" t="s">
        <v>312</v>
      </c>
      <c r="C248" s="245" t="s">
        <v>316</v>
      </c>
      <c r="D248" s="245" t="s">
        <v>697</v>
      </c>
      <c r="E248" s="246" t="s">
        <v>722</v>
      </c>
      <c r="F248" s="247"/>
      <c r="G248" s="248" t="s">
        <v>723</v>
      </c>
      <c r="H248" s="248" t="s">
        <v>303</v>
      </c>
      <c r="I248" s="249" t="s">
        <v>288</v>
      </c>
      <c r="J248" s="250" t="s">
        <v>316</v>
      </c>
      <c r="K248" s="248" t="s">
        <v>52</v>
      </c>
      <c r="L248" s="248" t="s">
        <v>331</v>
      </c>
      <c r="M248" s="251">
        <v>11.66</v>
      </c>
      <c r="N248" s="236"/>
      <c r="O248" s="236"/>
      <c r="P248" s="237"/>
      <c r="Q248" s="238"/>
      <c r="R248" s="238"/>
      <c r="S248" s="238"/>
      <c r="T248" s="239"/>
      <c r="U248" s="34">
        <f>IF(H248="Ja",VLOOKUP(K248,'Ausfüllen_Kalkulationsdaten UR'!$A$9:$D$33,4),0)</f>
        <v>5</v>
      </c>
      <c r="V248" s="34" t="str">
        <f t="shared" si="21"/>
        <v>/</v>
      </c>
      <c r="W248" s="23">
        <f>X248/'Ausfüllen_Kalkulationsdaten UR'!$E$5</f>
        <v>11.66</v>
      </c>
      <c r="X248" s="27">
        <f t="shared" si="22"/>
        <v>2207.5878000000002</v>
      </c>
      <c r="Y248" s="26" t="str">
        <f>IF(U248=0,"keine Reinigung",VLOOKUP(U248,'Ausfüllen_Kalkulationsdaten UR'!$A$40:$C$50,2,FALSE))</f>
        <v xml:space="preserve">wtl. fünfmal </v>
      </c>
      <c r="Z248" s="84">
        <f>IF(U248=0,"0",VLOOKUP(U248,'Ausfüllen_Kalkulationsdaten UR'!$A$40:$C$50,3,FALSE))</f>
        <v>189.33</v>
      </c>
      <c r="AA248" s="24">
        <f>IF(U248=0,"0",VLOOKUP(K248,'Ausfüllen_Kalkulationsdaten UR'!$A$9:$E$33,5,FALSE))</f>
        <v>0</v>
      </c>
      <c r="AB248" s="71">
        <f>IF(K248="A1",'Ausfüllen_Kalkulationsdaten UR'!$E$10,IF(K248="C1",'Ausfüllen_Kalkulationsdaten UR'!$E$13,0))</f>
        <v>0</v>
      </c>
      <c r="AC248" s="28" t="e">
        <f>ROUND(AF248/'Ausfüllen_Kalkulationsdaten UR'!$E$5,2)</f>
        <v>#DIV/0!</v>
      </c>
      <c r="AD248" s="28" t="e">
        <f t="shared" si="23"/>
        <v>#DIV/0!</v>
      </c>
      <c r="AE248" s="29" t="e">
        <f t="shared" si="24"/>
        <v>#DIV/0!</v>
      </c>
      <c r="AF248" s="29" t="e">
        <f t="shared" si="25"/>
        <v>#DIV/0!</v>
      </c>
      <c r="AG248" s="25">
        <f>IF(K248="D2",'Ausfüllen_Kalkulationsdaten UR'!#REF!,'Ausfüllen_Kalkulationsdaten UR'!$D$36)</f>
        <v>0</v>
      </c>
      <c r="AH248" s="30" t="e">
        <f t="shared" si="26"/>
        <v>#DIV/0!</v>
      </c>
      <c r="AI248" s="30" t="e">
        <f t="shared" si="27"/>
        <v>#DIV/0!</v>
      </c>
      <c r="AJ248" s="30" t="e">
        <f>AH248/'Ausfüllen_Kalkulationsdaten UR'!$E$5</f>
        <v>#DIV/0!</v>
      </c>
    </row>
    <row r="249" spans="1:36" x14ac:dyDescent="0.2">
      <c r="B249" s="240"/>
      <c r="C249" s="240"/>
      <c r="D249" s="240"/>
      <c r="E249" s="240"/>
      <c r="F249" s="240"/>
      <c r="G249" s="240"/>
      <c r="H249" s="240"/>
      <c r="I249" s="240"/>
      <c r="J249" s="240"/>
      <c r="K249" s="240"/>
      <c r="L249" s="240"/>
      <c r="M249" s="240"/>
      <c r="N249" s="205"/>
      <c r="O249" s="205"/>
      <c r="P249" s="241"/>
      <c r="Q249" s="242"/>
      <c r="R249" s="242"/>
      <c r="S249" s="242"/>
      <c r="T249" s="240"/>
      <c r="U249" s="49"/>
      <c r="V249" s="49"/>
      <c r="Z249" s="85"/>
    </row>
    <row r="250" spans="1:36" x14ac:dyDescent="0.2">
      <c r="B250" s="240"/>
      <c r="C250" s="240"/>
      <c r="D250" s="240"/>
      <c r="E250" s="240"/>
      <c r="F250" s="240"/>
      <c r="G250" s="240"/>
      <c r="H250" s="240"/>
      <c r="I250" s="240"/>
      <c r="J250" s="240"/>
      <c r="K250" s="240"/>
      <c r="L250" s="240"/>
      <c r="M250" s="240"/>
      <c r="N250" s="205"/>
      <c r="O250" s="205"/>
      <c r="P250" s="241"/>
      <c r="Q250" s="242"/>
      <c r="R250" s="242"/>
      <c r="S250" s="242"/>
      <c r="T250" s="240"/>
      <c r="U250" s="49"/>
      <c r="V250" s="49"/>
      <c r="Z250" s="85"/>
    </row>
    <row r="251" spans="1:36" x14ac:dyDescent="0.2">
      <c r="B251" s="240"/>
      <c r="C251" s="240"/>
      <c r="D251" s="240"/>
      <c r="E251" s="240"/>
      <c r="F251" s="240"/>
      <c r="G251" s="240"/>
      <c r="H251" s="240"/>
      <c r="I251" s="240"/>
      <c r="J251" s="240"/>
      <c r="K251" s="240"/>
      <c r="L251" s="240"/>
      <c r="M251" s="240"/>
      <c r="N251" s="205"/>
      <c r="O251" s="205"/>
      <c r="P251" s="241"/>
      <c r="Q251" s="242"/>
      <c r="R251" s="242"/>
      <c r="S251" s="242"/>
      <c r="T251" s="240"/>
      <c r="U251" s="49"/>
      <c r="V251" s="49"/>
      <c r="Z251" s="85"/>
    </row>
    <row r="252" spans="1:36" x14ac:dyDescent="0.2">
      <c r="B252" s="240"/>
      <c r="C252" s="240"/>
      <c r="D252" s="240"/>
      <c r="E252" s="240"/>
      <c r="F252" s="240"/>
      <c r="G252" s="240"/>
      <c r="H252" s="240"/>
      <c r="I252" s="240"/>
      <c r="J252" s="240"/>
      <c r="K252" s="240"/>
      <c r="L252" s="240"/>
      <c r="M252" s="240"/>
      <c r="N252" s="205"/>
      <c r="O252" s="205"/>
      <c r="P252" s="241"/>
      <c r="Q252" s="242"/>
      <c r="R252" s="242"/>
      <c r="S252" s="242"/>
      <c r="T252" s="240"/>
      <c r="Z252" s="85"/>
    </row>
    <row r="253" spans="1:36" x14ac:dyDescent="0.2">
      <c r="B253" s="240"/>
      <c r="C253" s="240"/>
      <c r="D253" s="240"/>
      <c r="E253" s="240"/>
      <c r="F253" s="240"/>
      <c r="G253" s="240"/>
      <c r="H253" s="240"/>
      <c r="I253" s="240"/>
      <c r="J253" s="240"/>
      <c r="K253" s="240"/>
      <c r="L253" s="240"/>
      <c r="M253" s="240"/>
      <c r="N253" s="205"/>
      <c r="O253" s="205"/>
      <c r="P253" s="241"/>
      <c r="Q253" s="242"/>
      <c r="R253" s="242"/>
      <c r="S253" s="242"/>
      <c r="T253" s="240"/>
      <c r="Z253" s="85"/>
    </row>
    <row r="254" spans="1:36" x14ac:dyDescent="0.2">
      <c r="B254" s="240"/>
      <c r="C254" s="240"/>
      <c r="D254" s="240"/>
      <c r="E254" s="240"/>
      <c r="F254" s="240"/>
      <c r="G254" s="240"/>
      <c r="H254" s="240"/>
      <c r="I254" s="240"/>
      <c r="J254" s="240"/>
      <c r="K254" s="240"/>
      <c r="L254" s="240"/>
      <c r="M254" s="240"/>
      <c r="N254" s="205"/>
      <c r="O254" s="205"/>
      <c r="P254" s="241"/>
      <c r="Q254" s="242"/>
      <c r="R254" s="242"/>
      <c r="S254" s="242"/>
      <c r="T254" s="240"/>
      <c r="Z254" s="85"/>
    </row>
    <row r="255" spans="1:36" x14ac:dyDescent="0.2">
      <c r="B255" s="240"/>
      <c r="C255" s="240"/>
      <c r="D255" s="240"/>
      <c r="E255" s="240"/>
      <c r="F255" s="240"/>
      <c r="G255" s="240"/>
      <c r="H255" s="240"/>
      <c r="I255" s="240"/>
      <c r="J255" s="240"/>
      <c r="K255" s="240"/>
      <c r="L255" s="240"/>
      <c r="M255" s="240"/>
      <c r="N255" s="205"/>
      <c r="O255" s="205"/>
      <c r="P255" s="241"/>
      <c r="Q255" s="242"/>
      <c r="R255" s="242"/>
      <c r="S255" s="242"/>
      <c r="T255" s="240"/>
    </row>
    <row r="256" spans="1:36" x14ac:dyDescent="0.2">
      <c r="B256" s="240"/>
      <c r="C256" s="240"/>
      <c r="D256" s="240"/>
      <c r="E256" s="240"/>
      <c r="F256" s="240"/>
      <c r="G256" s="240"/>
      <c r="H256" s="240"/>
      <c r="I256" s="240"/>
      <c r="J256" s="240"/>
      <c r="K256" s="240"/>
      <c r="L256" s="240"/>
      <c r="M256" s="240"/>
      <c r="N256" s="205"/>
      <c r="O256" s="205"/>
      <c r="P256" s="241"/>
      <c r="Q256" s="242"/>
      <c r="R256" s="242"/>
      <c r="S256" s="242"/>
      <c r="T256" s="240"/>
    </row>
    <row r="257" spans="2:20" x14ac:dyDescent="0.2">
      <c r="B257" s="240"/>
      <c r="C257" s="240"/>
      <c r="D257" s="240"/>
      <c r="E257" s="240"/>
      <c r="F257" s="240"/>
      <c r="G257" s="240"/>
      <c r="H257" s="240"/>
      <c r="I257" s="240"/>
      <c r="J257" s="240"/>
      <c r="K257" s="240"/>
      <c r="L257" s="240"/>
      <c r="M257" s="240"/>
      <c r="N257" s="205"/>
      <c r="O257" s="205"/>
      <c r="P257" s="241"/>
      <c r="Q257" s="242"/>
      <c r="R257" s="242"/>
      <c r="S257" s="242"/>
      <c r="T257" s="240"/>
    </row>
    <row r="258" spans="2:20" x14ac:dyDescent="0.2">
      <c r="B258" s="240"/>
      <c r="C258" s="240"/>
      <c r="D258" s="240"/>
      <c r="E258" s="240"/>
      <c r="F258" s="240"/>
      <c r="G258" s="240"/>
      <c r="H258" s="240"/>
      <c r="I258" s="240"/>
      <c r="J258" s="240"/>
      <c r="K258" s="240"/>
      <c r="L258" s="240"/>
      <c r="M258" s="240"/>
      <c r="N258" s="205"/>
      <c r="O258" s="205"/>
      <c r="P258" s="241"/>
      <c r="Q258" s="242"/>
      <c r="R258" s="242"/>
      <c r="S258" s="242"/>
      <c r="T258" s="240"/>
    </row>
    <row r="259" spans="2:20" x14ac:dyDescent="0.2">
      <c r="B259" s="240"/>
      <c r="C259" s="240"/>
      <c r="D259" s="240"/>
      <c r="E259" s="240"/>
      <c r="F259" s="240"/>
      <c r="G259" s="240"/>
      <c r="H259" s="240"/>
      <c r="I259" s="240"/>
      <c r="J259" s="240"/>
      <c r="K259" s="240"/>
      <c r="L259" s="240"/>
      <c r="M259" s="240"/>
      <c r="N259" s="205"/>
      <c r="O259" s="205"/>
      <c r="P259" s="241"/>
      <c r="Q259" s="242"/>
      <c r="R259" s="242"/>
      <c r="S259" s="242"/>
      <c r="T259" s="240"/>
    </row>
    <row r="260" spans="2:20" x14ac:dyDescent="0.2">
      <c r="B260" s="240"/>
      <c r="C260" s="240"/>
      <c r="D260" s="240"/>
      <c r="E260" s="240"/>
      <c r="F260" s="240"/>
      <c r="G260" s="240"/>
      <c r="H260" s="240"/>
      <c r="I260" s="240"/>
      <c r="J260" s="240"/>
      <c r="K260" s="240"/>
      <c r="L260" s="240"/>
      <c r="M260" s="240"/>
      <c r="N260" s="205"/>
      <c r="O260" s="205"/>
      <c r="P260" s="241"/>
      <c r="Q260" s="242"/>
      <c r="R260" s="242"/>
      <c r="S260" s="242"/>
      <c r="T260" s="240"/>
    </row>
    <row r="261" spans="2:20" x14ac:dyDescent="0.2">
      <c r="B261" s="240"/>
      <c r="C261" s="240"/>
      <c r="D261" s="240"/>
      <c r="E261" s="240"/>
      <c r="F261" s="240"/>
      <c r="G261" s="240"/>
      <c r="H261" s="240"/>
      <c r="I261" s="240"/>
      <c r="J261" s="240"/>
      <c r="K261" s="240"/>
      <c r="L261" s="240"/>
      <c r="M261" s="240"/>
      <c r="N261" s="205"/>
      <c r="O261" s="205"/>
      <c r="P261" s="241"/>
      <c r="Q261" s="242"/>
      <c r="R261" s="242"/>
      <c r="S261" s="242"/>
      <c r="T261" s="240"/>
    </row>
    <row r="262" spans="2:20" x14ac:dyDescent="0.2">
      <c r="B262" s="240"/>
      <c r="C262" s="240"/>
      <c r="D262" s="240"/>
      <c r="E262" s="240"/>
      <c r="F262" s="240"/>
      <c r="G262" s="240"/>
      <c r="H262" s="240"/>
      <c r="I262" s="240"/>
      <c r="J262" s="240"/>
      <c r="K262" s="240"/>
      <c r="L262" s="240"/>
      <c r="M262" s="240"/>
      <c r="N262" s="205"/>
      <c r="O262" s="205"/>
      <c r="P262" s="241"/>
      <c r="Q262" s="242"/>
      <c r="R262" s="242"/>
      <c r="S262" s="242"/>
      <c r="T262" s="240"/>
    </row>
    <row r="263" spans="2:20" x14ac:dyDescent="0.2">
      <c r="B263" s="240"/>
      <c r="C263" s="240"/>
      <c r="D263" s="240"/>
      <c r="E263" s="240"/>
      <c r="F263" s="240"/>
      <c r="G263" s="240"/>
      <c r="H263" s="240"/>
      <c r="I263" s="240"/>
      <c r="J263" s="240"/>
      <c r="K263" s="240"/>
      <c r="L263" s="240"/>
      <c r="M263" s="240"/>
      <c r="N263" s="205"/>
      <c r="O263" s="205"/>
      <c r="P263" s="241"/>
      <c r="Q263" s="242"/>
      <c r="R263" s="242"/>
      <c r="S263" s="242"/>
      <c r="T263" s="240"/>
    </row>
    <row r="264" spans="2:20" x14ac:dyDescent="0.2">
      <c r="B264" s="240"/>
      <c r="C264" s="240"/>
      <c r="D264" s="240"/>
      <c r="E264" s="240"/>
      <c r="F264" s="240"/>
      <c r="G264" s="240"/>
      <c r="H264" s="240"/>
      <c r="I264" s="240"/>
      <c r="J264" s="240"/>
      <c r="K264" s="240"/>
      <c r="L264" s="240"/>
      <c r="M264" s="240"/>
      <c r="N264" s="205"/>
      <c r="O264" s="205"/>
      <c r="P264" s="241"/>
      <c r="Q264" s="242"/>
      <c r="R264" s="242"/>
      <c r="S264" s="242"/>
      <c r="T264" s="240"/>
    </row>
    <row r="265" spans="2:20" x14ac:dyDescent="0.2">
      <c r="B265" s="240"/>
      <c r="C265" s="240"/>
      <c r="D265" s="240"/>
      <c r="E265" s="240"/>
      <c r="F265" s="240"/>
      <c r="G265" s="240"/>
      <c r="H265" s="240"/>
      <c r="I265" s="240"/>
      <c r="J265" s="240"/>
      <c r="K265" s="240"/>
      <c r="L265" s="240"/>
      <c r="M265" s="240"/>
      <c r="N265" s="205"/>
      <c r="O265" s="205"/>
      <c r="P265" s="241"/>
      <c r="Q265" s="242"/>
      <c r="R265" s="242"/>
      <c r="S265" s="242"/>
      <c r="T265" s="240"/>
    </row>
    <row r="266" spans="2:20" x14ac:dyDescent="0.2">
      <c r="B266" s="240"/>
      <c r="C266" s="240"/>
      <c r="D266" s="240"/>
      <c r="E266" s="240"/>
      <c r="F266" s="240"/>
      <c r="G266" s="240"/>
      <c r="H266" s="240"/>
      <c r="I266" s="240"/>
      <c r="J266" s="240"/>
      <c r="K266" s="240"/>
      <c r="L266" s="240"/>
      <c r="M266" s="240"/>
      <c r="N266" s="205"/>
      <c r="O266" s="205"/>
      <c r="P266" s="241"/>
      <c r="Q266" s="242"/>
      <c r="R266" s="242"/>
      <c r="S266" s="242"/>
      <c r="T266" s="240"/>
    </row>
    <row r="267" spans="2:20" x14ac:dyDescent="0.2">
      <c r="B267" s="240"/>
      <c r="C267" s="240"/>
      <c r="D267" s="240"/>
      <c r="E267" s="240"/>
      <c r="F267" s="240"/>
      <c r="G267" s="240"/>
      <c r="H267" s="240"/>
      <c r="I267" s="240"/>
      <c r="J267" s="240"/>
      <c r="K267" s="240"/>
      <c r="L267" s="240"/>
      <c r="M267" s="240"/>
      <c r="N267" s="205"/>
      <c r="O267" s="205"/>
      <c r="P267" s="241"/>
      <c r="Q267" s="242"/>
      <c r="R267" s="242"/>
      <c r="S267" s="242"/>
      <c r="T267" s="240"/>
    </row>
    <row r="268" spans="2:20" x14ac:dyDescent="0.2">
      <c r="B268" s="240"/>
      <c r="C268" s="240"/>
      <c r="D268" s="240"/>
      <c r="E268" s="240"/>
      <c r="F268" s="240"/>
      <c r="G268" s="240"/>
      <c r="H268" s="240"/>
      <c r="I268" s="240"/>
      <c r="J268" s="240"/>
      <c r="K268" s="240"/>
      <c r="L268" s="240"/>
      <c r="M268" s="240"/>
      <c r="N268" s="205"/>
      <c r="O268" s="205"/>
      <c r="P268" s="241"/>
      <c r="Q268" s="242"/>
      <c r="R268" s="242"/>
      <c r="S268" s="242"/>
      <c r="T268" s="240"/>
    </row>
    <row r="269" spans="2:20" x14ac:dyDescent="0.2">
      <c r="B269" s="240"/>
      <c r="C269" s="240"/>
      <c r="D269" s="240"/>
      <c r="E269" s="240"/>
      <c r="F269" s="240"/>
      <c r="G269" s="240"/>
      <c r="H269" s="240"/>
      <c r="I269" s="240"/>
      <c r="J269" s="240"/>
      <c r="K269" s="240"/>
      <c r="L269" s="240"/>
      <c r="M269" s="240"/>
      <c r="N269" s="205"/>
      <c r="O269" s="205"/>
      <c r="P269" s="241"/>
      <c r="Q269" s="242"/>
      <c r="R269" s="242"/>
      <c r="S269" s="242"/>
      <c r="T269" s="240"/>
    </row>
    <row r="270" spans="2:20" x14ac:dyDescent="0.2">
      <c r="B270" s="240"/>
      <c r="C270" s="240"/>
      <c r="D270" s="240"/>
      <c r="E270" s="240"/>
      <c r="F270" s="240"/>
      <c r="G270" s="240"/>
      <c r="H270" s="240"/>
      <c r="I270" s="240"/>
      <c r="J270" s="240"/>
      <c r="K270" s="240"/>
      <c r="L270" s="240"/>
      <c r="M270" s="240"/>
      <c r="N270" s="205"/>
      <c r="O270" s="205"/>
      <c r="P270" s="241"/>
      <c r="Q270" s="242"/>
      <c r="R270" s="242"/>
      <c r="S270" s="242"/>
      <c r="T270" s="240"/>
    </row>
    <row r="271" spans="2:20" x14ac:dyDescent="0.2">
      <c r="B271" s="240"/>
      <c r="C271" s="240"/>
      <c r="D271" s="240"/>
      <c r="E271" s="240"/>
      <c r="F271" s="240"/>
      <c r="G271" s="240"/>
      <c r="H271" s="240"/>
      <c r="I271" s="240"/>
      <c r="J271" s="240"/>
      <c r="K271" s="240"/>
      <c r="L271" s="240"/>
      <c r="M271" s="240"/>
      <c r="N271" s="205"/>
      <c r="O271" s="205"/>
      <c r="P271" s="241"/>
      <c r="Q271" s="242"/>
      <c r="R271" s="242"/>
      <c r="S271" s="242"/>
      <c r="T271" s="240"/>
    </row>
    <row r="272" spans="2:20" x14ac:dyDescent="0.2">
      <c r="B272" s="240"/>
      <c r="C272" s="240"/>
      <c r="D272" s="240"/>
      <c r="E272" s="240"/>
      <c r="F272" s="240"/>
      <c r="G272" s="240"/>
      <c r="H272" s="240"/>
      <c r="I272" s="240"/>
      <c r="J272" s="240"/>
      <c r="K272" s="240"/>
      <c r="L272" s="240"/>
      <c r="M272" s="240"/>
      <c r="N272" s="205"/>
      <c r="O272" s="205"/>
      <c r="P272" s="241"/>
      <c r="Q272" s="242"/>
      <c r="R272" s="242"/>
      <c r="S272" s="242"/>
      <c r="T272" s="240"/>
    </row>
    <row r="273" spans="2:20" x14ac:dyDescent="0.2">
      <c r="B273" s="240"/>
      <c r="C273" s="240"/>
      <c r="D273" s="240"/>
      <c r="E273" s="240"/>
      <c r="F273" s="240"/>
      <c r="G273" s="240"/>
      <c r="H273" s="240"/>
      <c r="I273" s="240"/>
      <c r="J273" s="240"/>
      <c r="K273" s="240"/>
      <c r="L273" s="240"/>
      <c r="M273" s="240"/>
      <c r="N273" s="205"/>
      <c r="O273" s="205"/>
      <c r="P273" s="241"/>
      <c r="Q273" s="242"/>
      <c r="R273" s="242"/>
      <c r="S273" s="242"/>
      <c r="T273" s="240"/>
    </row>
    <row r="274" spans="2:20" x14ac:dyDescent="0.2">
      <c r="B274" s="240"/>
      <c r="C274" s="240"/>
      <c r="D274" s="240"/>
      <c r="E274" s="240"/>
      <c r="F274" s="240"/>
      <c r="G274" s="240"/>
      <c r="H274" s="240"/>
      <c r="I274" s="240"/>
      <c r="J274" s="240"/>
      <c r="K274" s="240"/>
      <c r="L274" s="240"/>
      <c r="M274" s="240"/>
      <c r="N274" s="205"/>
      <c r="O274" s="205"/>
      <c r="P274" s="241"/>
      <c r="Q274" s="242"/>
      <c r="R274" s="242"/>
      <c r="S274" s="242"/>
      <c r="T274" s="240"/>
    </row>
    <row r="275" spans="2:20" x14ac:dyDescent="0.2">
      <c r="B275" s="240"/>
      <c r="C275" s="240"/>
      <c r="D275" s="240"/>
      <c r="E275" s="240"/>
      <c r="F275" s="240"/>
      <c r="G275" s="240"/>
      <c r="H275" s="240"/>
      <c r="I275" s="240"/>
      <c r="J275" s="240"/>
      <c r="K275" s="240"/>
      <c r="L275" s="240"/>
      <c r="M275" s="240"/>
      <c r="N275" s="205"/>
      <c r="O275" s="205"/>
      <c r="P275" s="241"/>
      <c r="Q275" s="242"/>
      <c r="R275" s="242"/>
      <c r="S275" s="242"/>
      <c r="T275" s="240"/>
    </row>
    <row r="276" spans="2:20" x14ac:dyDescent="0.2">
      <c r="B276" s="240"/>
      <c r="C276" s="240"/>
      <c r="D276" s="240"/>
      <c r="E276" s="240"/>
      <c r="F276" s="240"/>
      <c r="G276" s="240"/>
      <c r="H276" s="240"/>
      <c r="I276" s="240"/>
      <c r="J276" s="240"/>
      <c r="K276" s="240"/>
      <c r="L276" s="240"/>
      <c r="M276" s="240"/>
      <c r="N276" s="205"/>
      <c r="O276" s="205"/>
      <c r="P276" s="241"/>
      <c r="Q276" s="242"/>
      <c r="R276" s="242"/>
      <c r="S276" s="242"/>
      <c r="T276" s="240"/>
    </row>
    <row r="277" spans="2:20" x14ac:dyDescent="0.2">
      <c r="B277" s="240"/>
      <c r="C277" s="240"/>
      <c r="D277" s="240"/>
      <c r="E277" s="240"/>
      <c r="F277" s="240"/>
      <c r="G277" s="240"/>
      <c r="H277" s="240"/>
      <c r="I277" s="240"/>
      <c r="J277" s="240"/>
      <c r="K277" s="240"/>
      <c r="L277" s="240"/>
      <c r="M277" s="240"/>
      <c r="N277" s="205"/>
      <c r="O277" s="205"/>
      <c r="P277" s="241"/>
      <c r="Q277" s="242"/>
      <c r="R277" s="242"/>
      <c r="S277" s="242"/>
      <c r="T277" s="240"/>
    </row>
    <row r="278" spans="2:20" x14ac:dyDescent="0.2">
      <c r="B278" s="240"/>
      <c r="C278" s="240"/>
      <c r="D278" s="240"/>
      <c r="E278" s="240"/>
      <c r="F278" s="240"/>
      <c r="G278" s="240"/>
      <c r="H278" s="240"/>
      <c r="I278" s="240"/>
      <c r="J278" s="240"/>
      <c r="K278" s="240"/>
      <c r="L278" s="240"/>
      <c r="M278" s="240"/>
      <c r="N278" s="205"/>
      <c r="O278" s="205"/>
      <c r="P278" s="241"/>
      <c r="Q278" s="242"/>
      <c r="R278" s="242"/>
      <c r="S278" s="242"/>
      <c r="T278" s="240"/>
    </row>
    <row r="279" spans="2:20" x14ac:dyDescent="0.2">
      <c r="B279" s="240"/>
      <c r="C279" s="240"/>
      <c r="D279" s="240"/>
      <c r="E279" s="240"/>
      <c r="F279" s="240"/>
      <c r="G279" s="240"/>
      <c r="H279" s="240"/>
      <c r="I279" s="240"/>
      <c r="J279" s="240"/>
      <c r="K279" s="240"/>
      <c r="L279" s="240"/>
      <c r="M279" s="240"/>
      <c r="N279" s="205"/>
      <c r="O279" s="205"/>
      <c r="P279" s="241"/>
      <c r="Q279" s="242"/>
      <c r="R279" s="242"/>
      <c r="S279" s="242"/>
      <c r="T279" s="240"/>
    </row>
    <row r="280" spans="2:20" x14ac:dyDescent="0.2">
      <c r="B280" s="240"/>
      <c r="C280" s="240"/>
      <c r="D280" s="240"/>
      <c r="E280" s="240"/>
      <c r="F280" s="240"/>
      <c r="G280" s="240"/>
      <c r="H280" s="240"/>
      <c r="I280" s="240"/>
      <c r="J280" s="240"/>
      <c r="K280" s="240"/>
      <c r="L280" s="240"/>
      <c r="M280" s="240"/>
      <c r="N280" s="205"/>
      <c r="O280" s="205"/>
      <c r="P280" s="241"/>
      <c r="Q280" s="242"/>
      <c r="R280" s="242"/>
      <c r="S280" s="242"/>
      <c r="T280" s="240"/>
    </row>
    <row r="281" spans="2:20" x14ac:dyDescent="0.2">
      <c r="B281" s="240"/>
      <c r="C281" s="240"/>
      <c r="D281" s="240"/>
      <c r="E281" s="240"/>
      <c r="F281" s="240"/>
      <c r="G281" s="240"/>
      <c r="H281" s="240"/>
      <c r="I281" s="240"/>
      <c r="J281" s="240"/>
      <c r="K281" s="240"/>
      <c r="L281" s="240"/>
      <c r="M281" s="240"/>
      <c r="N281" s="205"/>
      <c r="O281" s="205"/>
      <c r="P281" s="241"/>
      <c r="Q281" s="242"/>
      <c r="R281" s="242"/>
      <c r="S281" s="242"/>
      <c r="T281" s="240"/>
    </row>
    <row r="282" spans="2:20" x14ac:dyDescent="0.2">
      <c r="B282" s="240"/>
      <c r="C282" s="240"/>
      <c r="D282" s="240"/>
      <c r="E282" s="240"/>
      <c r="F282" s="240"/>
      <c r="G282" s="240"/>
      <c r="H282" s="240"/>
      <c r="I282" s="240"/>
      <c r="J282" s="240"/>
      <c r="K282" s="240"/>
      <c r="L282" s="240"/>
      <c r="M282" s="240"/>
      <c r="N282" s="205"/>
      <c r="O282" s="205"/>
      <c r="P282" s="241"/>
      <c r="Q282" s="242"/>
      <c r="R282" s="242"/>
      <c r="S282" s="242"/>
      <c r="T282" s="240"/>
    </row>
    <row r="283" spans="2:20" x14ac:dyDescent="0.2">
      <c r="B283" s="240"/>
      <c r="C283" s="240"/>
      <c r="D283" s="240"/>
      <c r="E283" s="240"/>
      <c r="F283" s="240"/>
      <c r="G283" s="240"/>
      <c r="H283" s="240"/>
      <c r="I283" s="240"/>
      <c r="J283" s="240"/>
      <c r="K283" s="240"/>
      <c r="L283" s="240"/>
      <c r="M283" s="240"/>
      <c r="N283" s="205"/>
      <c r="O283" s="205"/>
      <c r="P283" s="241"/>
      <c r="Q283" s="242"/>
      <c r="R283" s="242"/>
      <c r="S283" s="242"/>
      <c r="T283" s="240"/>
    </row>
    <row r="284" spans="2:20" x14ac:dyDescent="0.2">
      <c r="B284" s="240"/>
      <c r="C284" s="240"/>
      <c r="D284" s="240"/>
      <c r="E284" s="240"/>
      <c r="F284" s="240"/>
      <c r="G284" s="240"/>
      <c r="H284" s="240"/>
      <c r="I284" s="240"/>
      <c r="J284" s="240"/>
      <c r="K284" s="240"/>
      <c r="L284" s="240"/>
      <c r="M284" s="240"/>
      <c r="N284" s="205"/>
      <c r="O284" s="205"/>
      <c r="P284" s="241"/>
      <c r="Q284" s="242"/>
      <c r="R284" s="242"/>
      <c r="S284" s="242"/>
      <c r="T284" s="240"/>
    </row>
    <row r="285" spans="2:20" x14ac:dyDescent="0.2">
      <c r="B285" s="240"/>
      <c r="C285" s="240"/>
      <c r="D285" s="240"/>
      <c r="E285" s="240"/>
      <c r="F285" s="240"/>
      <c r="G285" s="240"/>
      <c r="H285" s="240"/>
      <c r="I285" s="240"/>
      <c r="J285" s="240"/>
      <c r="K285" s="240"/>
      <c r="L285" s="240"/>
      <c r="M285" s="240"/>
      <c r="N285" s="205"/>
      <c r="O285" s="205"/>
      <c r="P285" s="241"/>
      <c r="Q285" s="242"/>
      <c r="R285" s="242"/>
      <c r="S285" s="242"/>
      <c r="T285" s="240"/>
    </row>
    <row r="286" spans="2:20" x14ac:dyDescent="0.2">
      <c r="B286" s="240"/>
      <c r="C286" s="240"/>
      <c r="D286" s="240"/>
      <c r="E286" s="240"/>
      <c r="F286" s="240"/>
      <c r="G286" s="240"/>
      <c r="H286" s="240"/>
      <c r="I286" s="240"/>
      <c r="J286" s="240"/>
      <c r="K286" s="240"/>
      <c r="L286" s="240"/>
      <c r="M286" s="240"/>
      <c r="N286" s="205"/>
      <c r="O286" s="205"/>
      <c r="P286" s="241"/>
      <c r="Q286" s="242"/>
      <c r="R286" s="242"/>
      <c r="S286" s="242"/>
      <c r="T286" s="240"/>
    </row>
    <row r="287" spans="2:20" x14ac:dyDescent="0.2">
      <c r="B287" s="240"/>
      <c r="C287" s="240"/>
      <c r="D287" s="240"/>
      <c r="E287" s="240"/>
      <c r="F287" s="240"/>
      <c r="G287" s="240"/>
      <c r="H287" s="240"/>
      <c r="I287" s="240"/>
      <c r="J287" s="240"/>
      <c r="K287" s="240"/>
      <c r="L287" s="240"/>
      <c r="M287" s="240"/>
      <c r="N287" s="205"/>
      <c r="O287" s="205"/>
      <c r="P287" s="241"/>
      <c r="Q287" s="242"/>
      <c r="R287" s="242"/>
      <c r="S287" s="242"/>
      <c r="T287" s="240"/>
    </row>
    <row r="288" spans="2:20" x14ac:dyDescent="0.2">
      <c r="B288" s="240"/>
      <c r="C288" s="240"/>
      <c r="D288" s="240"/>
      <c r="E288" s="240"/>
      <c r="F288" s="240"/>
      <c r="G288" s="240"/>
      <c r="H288" s="240"/>
      <c r="I288" s="240"/>
      <c r="J288" s="240"/>
      <c r="K288" s="240"/>
      <c r="L288" s="240"/>
      <c r="M288" s="240"/>
      <c r="N288" s="205"/>
      <c r="O288" s="205"/>
      <c r="P288" s="241"/>
      <c r="Q288" s="242"/>
      <c r="R288" s="242"/>
      <c r="S288" s="242"/>
      <c r="T288" s="240"/>
    </row>
    <row r="289" spans="2:20" x14ac:dyDescent="0.2">
      <c r="B289" s="240"/>
      <c r="C289" s="240"/>
      <c r="D289" s="240"/>
      <c r="E289" s="240"/>
      <c r="F289" s="240"/>
      <c r="G289" s="240"/>
      <c r="H289" s="240"/>
      <c r="I289" s="240"/>
      <c r="J289" s="240"/>
      <c r="K289" s="240"/>
      <c r="L289" s="240"/>
      <c r="M289" s="240"/>
      <c r="N289" s="205"/>
      <c r="O289" s="205"/>
      <c r="P289" s="241"/>
      <c r="Q289" s="242"/>
      <c r="R289" s="242"/>
      <c r="S289" s="242"/>
      <c r="T289" s="240"/>
    </row>
    <row r="290" spans="2:20" x14ac:dyDescent="0.2">
      <c r="B290" s="240"/>
      <c r="C290" s="240"/>
      <c r="D290" s="240"/>
      <c r="E290" s="240"/>
      <c r="F290" s="240"/>
      <c r="G290" s="240"/>
      <c r="H290" s="240"/>
      <c r="I290" s="240"/>
      <c r="J290" s="240"/>
      <c r="K290" s="240"/>
      <c r="L290" s="240"/>
      <c r="M290" s="240"/>
      <c r="N290" s="205"/>
      <c r="O290" s="205"/>
      <c r="P290" s="241"/>
      <c r="Q290" s="242"/>
      <c r="R290" s="242"/>
      <c r="S290" s="242"/>
      <c r="T290" s="240"/>
    </row>
    <row r="291" spans="2:20" x14ac:dyDescent="0.2">
      <c r="B291" s="240"/>
      <c r="C291" s="240"/>
      <c r="D291" s="240"/>
      <c r="E291" s="240"/>
      <c r="F291" s="240"/>
      <c r="G291" s="240"/>
      <c r="H291" s="240"/>
      <c r="I291" s="240"/>
      <c r="J291" s="240"/>
      <c r="K291" s="240"/>
      <c r="L291" s="240"/>
      <c r="M291" s="240"/>
      <c r="N291" s="205"/>
      <c r="O291" s="205"/>
      <c r="P291" s="241"/>
      <c r="Q291" s="242"/>
      <c r="R291" s="242"/>
      <c r="S291" s="242"/>
      <c r="T291" s="240"/>
    </row>
    <row r="292" spans="2:20" x14ac:dyDescent="0.2">
      <c r="B292" s="240"/>
      <c r="C292" s="240"/>
      <c r="D292" s="240"/>
      <c r="E292" s="240"/>
      <c r="F292" s="240"/>
      <c r="G292" s="240"/>
      <c r="H292" s="240"/>
      <c r="I292" s="240"/>
      <c r="J292" s="240"/>
      <c r="K292" s="240"/>
      <c r="L292" s="240"/>
      <c r="M292" s="240"/>
      <c r="N292" s="205"/>
      <c r="O292" s="205"/>
      <c r="P292" s="241"/>
      <c r="Q292" s="242"/>
      <c r="R292" s="242"/>
      <c r="S292" s="242"/>
      <c r="T292" s="240"/>
    </row>
    <row r="293" spans="2:20" x14ac:dyDescent="0.2">
      <c r="B293" s="240"/>
      <c r="C293" s="240"/>
      <c r="D293" s="240"/>
      <c r="E293" s="240"/>
      <c r="F293" s="240"/>
      <c r="G293" s="240"/>
      <c r="H293" s="240"/>
      <c r="I293" s="240"/>
      <c r="J293" s="240"/>
      <c r="K293" s="240"/>
      <c r="L293" s="240"/>
      <c r="M293" s="240"/>
      <c r="N293" s="205"/>
      <c r="O293" s="205"/>
      <c r="P293" s="241"/>
      <c r="Q293" s="242"/>
      <c r="R293" s="242"/>
      <c r="S293" s="242"/>
      <c r="T293" s="240"/>
    </row>
    <row r="294" spans="2:20" x14ac:dyDescent="0.2">
      <c r="B294" s="240"/>
      <c r="C294" s="240"/>
      <c r="D294" s="240"/>
      <c r="E294" s="240"/>
      <c r="F294" s="240"/>
      <c r="G294" s="240"/>
      <c r="H294" s="240"/>
      <c r="I294" s="240"/>
      <c r="J294" s="240"/>
      <c r="K294" s="240"/>
      <c r="L294" s="240"/>
      <c r="M294" s="240"/>
      <c r="N294" s="205"/>
      <c r="O294" s="205"/>
      <c r="P294" s="241"/>
      <c r="Q294" s="242"/>
      <c r="R294" s="242"/>
      <c r="S294" s="242"/>
      <c r="T294" s="240"/>
    </row>
    <row r="295" spans="2:20" x14ac:dyDescent="0.2">
      <c r="B295" s="240"/>
      <c r="C295" s="240"/>
      <c r="D295" s="240"/>
      <c r="E295" s="240"/>
      <c r="F295" s="240"/>
      <c r="G295" s="240"/>
      <c r="H295" s="240"/>
      <c r="I295" s="240"/>
      <c r="J295" s="240"/>
      <c r="K295" s="240"/>
      <c r="L295" s="240"/>
      <c r="M295" s="240"/>
      <c r="N295" s="205"/>
      <c r="O295" s="205"/>
      <c r="P295" s="241"/>
      <c r="Q295" s="242"/>
      <c r="R295" s="242"/>
      <c r="S295" s="242"/>
      <c r="T295" s="240"/>
    </row>
    <row r="296" spans="2:20" x14ac:dyDescent="0.2">
      <c r="B296" s="240"/>
      <c r="C296" s="240"/>
      <c r="D296" s="240"/>
      <c r="E296" s="240"/>
      <c r="F296" s="240"/>
      <c r="G296" s="240"/>
      <c r="H296" s="240"/>
      <c r="I296" s="240"/>
      <c r="J296" s="240"/>
      <c r="K296" s="240"/>
      <c r="L296" s="240"/>
      <c r="M296" s="240"/>
      <c r="N296" s="205"/>
      <c r="O296" s="205"/>
      <c r="P296" s="241"/>
      <c r="Q296" s="242"/>
      <c r="R296" s="242"/>
      <c r="S296" s="242"/>
      <c r="T296" s="240"/>
    </row>
    <row r="297" spans="2:20" x14ac:dyDescent="0.2">
      <c r="B297" s="240"/>
      <c r="C297" s="240"/>
      <c r="D297" s="240"/>
      <c r="E297" s="240"/>
      <c r="F297" s="240"/>
      <c r="G297" s="240"/>
      <c r="H297" s="240"/>
      <c r="I297" s="240"/>
      <c r="J297" s="240"/>
      <c r="K297" s="240"/>
      <c r="L297" s="240"/>
      <c r="M297" s="240"/>
      <c r="N297" s="205"/>
      <c r="O297" s="205"/>
      <c r="P297" s="241"/>
      <c r="Q297" s="242"/>
      <c r="R297" s="242"/>
      <c r="S297" s="242"/>
      <c r="T297" s="240"/>
    </row>
    <row r="298" spans="2:20" x14ac:dyDescent="0.2">
      <c r="B298" s="240"/>
      <c r="C298" s="240"/>
      <c r="D298" s="240"/>
      <c r="E298" s="240"/>
      <c r="F298" s="240"/>
      <c r="G298" s="240"/>
      <c r="H298" s="240"/>
      <c r="I298" s="240"/>
      <c r="J298" s="240"/>
      <c r="K298" s="240"/>
      <c r="L298" s="240"/>
      <c r="M298" s="240"/>
      <c r="N298" s="205"/>
      <c r="O298" s="205"/>
      <c r="P298" s="241"/>
      <c r="Q298" s="242"/>
      <c r="R298" s="242"/>
      <c r="S298" s="242"/>
      <c r="T298" s="240"/>
    </row>
    <row r="299" spans="2:20" x14ac:dyDescent="0.2">
      <c r="B299" s="240"/>
      <c r="C299" s="240"/>
      <c r="D299" s="240"/>
      <c r="E299" s="240"/>
      <c r="F299" s="240"/>
      <c r="G299" s="240"/>
      <c r="H299" s="240"/>
      <c r="I299" s="240"/>
      <c r="J299" s="240"/>
      <c r="K299" s="240"/>
      <c r="L299" s="240"/>
      <c r="M299" s="240"/>
      <c r="N299" s="205"/>
      <c r="O299" s="205"/>
      <c r="P299" s="241"/>
      <c r="Q299" s="242"/>
      <c r="R299" s="242"/>
      <c r="S299" s="242"/>
      <c r="T299" s="240"/>
    </row>
    <row r="300" spans="2:20" x14ac:dyDescent="0.2">
      <c r="B300" s="240"/>
      <c r="C300" s="240"/>
      <c r="D300" s="240"/>
      <c r="E300" s="240"/>
      <c r="F300" s="240"/>
      <c r="G300" s="240"/>
      <c r="H300" s="240"/>
      <c r="I300" s="240"/>
      <c r="J300" s="240"/>
      <c r="K300" s="240"/>
      <c r="L300" s="240"/>
      <c r="M300" s="240"/>
      <c r="N300" s="205"/>
      <c r="O300" s="205"/>
      <c r="P300" s="241"/>
      <c r="Q300" s="242"/>
      <c r="R300" s="242"/>
      <c r="S300" s="242"/>
      <c r="T300" s="240"/>
    </row>
    <row r="301" spans="2:20" x14ac:dyDescent="0.2">
      <c r="B301" s="240"/>
      <c r="C301" s="240"/>
      <c r="D301" s="240"/>
      <c r="E301" s="240"/>
      <c r="F301" s="240"/>
      <c r="G301" s="240"/>
      <c r="H301" s="240"/>
      <c r="I301" s="240"/>
      <c r="J301" s="240"/>
      <c r="K301" s="240"/>
      <c r="L301" s="240"/>
      <c r="M301" s="240"/>
      <c r="N301" s="205"/>
      <c r="O301" s="205"/>
      <c r="P301" s="241"/>
      <c r="Q301" s="242"/>
      <c r="R301" s="242"/>
      <c r="S301" s="242"/>
      <c r="T301" s="240"/>
    </row>
    <row r="302" spans="2:20" x14ac:dyDescent="0.2">
      <c r="B302" s="240"/>
      <c r="C302" s="240"/>
      <c r="D302" s="240"/>
      <c r="E302" s="240"/>
      <c r="F302" s="240"/>
      <c r="G302" s="240"/>
      <c r="H302" s="240"/>
      <c r="I302" s="240"/>
      <c r="J302" s="240"/>
      <c r="K302" s="240"/>
      <c r="L302" s="240"/>
      <c r="M302" s="240"/>
      <c r="N302" s="205"/>
      <c r="O302" s="205"/>
      <c r="P302" s="241"/>
      <c r="Q302" s="242"/>
      <c r="R302" s="242"/>
      <c r="S302" s="242"/>
      <c r="T302" s="240"/>
    </row>
    <row r="303" spans="2:20" x14ac:dyDescent="0.2">
      <c r="B303" s="240"/>
      <c r="C303" s="240"/>
      <c r="D303" s="240"/>
      <c r="E303" s="240"/>
      <c r="F303" s="240"/>
      <c r="G303" s="240"/>
      <c r="H303" s="240"/>
      <c r="I303" s="240"/>
      <c r="J303" s="240"/>
      <c r="K303" s="240"/>
      <c r="L303" s="240"/>
      <c r="M303" s="240"/>
      <c r="N303" s="205"/>
      <c r="O303" s="205"/>
      <c r="P303" s="241"/>
      <c r="Q303" s="242"/>
      <c r="R303" s="242"/>
      <c r="S303" s="242"/>
      <c r="T303" s="240"/>
    </row>
    <row r="304" spans="2:20" x14ac:dyDescent="0.2">
      <c r="B304" s="240"/>
      <c r="C304" s="240"/>
      <c r="D304" s="240"/>
      <c r="E304" s="240"/>
      <c r="F304" s="240"/>
      <c r="G304" s="240"/>
      <c r="H304" s="240"/>
      <c r="I304" s="240"/>
      <c r="J304" s="240"/>
      <c r="K304" s="240"/>
      <c r="L304" s="240"/>
      <c r="M304" s="240"/>
      <c r="N304" s="205"/>
      <c r="O304" s="205"/>
      <c r="P304" s="241"/>
      <c r="Q304" s="242"/>
      <c r="R304" s="242"/>
      <c r="S304" s="242"/>
      <c r="T304" s="240"/>
    </row>
    <row r="305" spans="2:20" x14ac:dyDescent="0.2">
      <c r="B305" s="240"/>
      <c r="C305" s="240"/>
      <c r="D305" s="240"/>
      <c r="E305" s="240"/>
      <c r="F305" s="240"/>
      <c r="G305" s="240"/>
      <c r="H305" s="240"/>
      <c r="I305" s="240"/>
      <c r="J305" s="240"/>
      <c r="K305" s="240"/>
      <c r="L305" s="240"/>
      <c r="M305" s="240"/>
      <c r="N305" s="205"/>
      <c r="O305" s="205"/>
      <c r="P305" s="241"/>
      <c r="Q305" s="242"/>
      <c r="R305" s="242"/>
      <c r="S305" s="242"/>
      <c r="T305" s="240"/>
    </row>
    <row r="306" spans="2:20" x14ac:dyDescent="0.2">
      <c r="B306" s="240"/>
      <c r="C306" s="240"/>
      <c r="D306" s="240"/>
      <c r="E306" s="240"/>
      <c r="F306" s="240"/>
      <c r="G306" s="240"/>
      <c r="H306" s="240"/>
      <c r="I306" s="240"/>
      <c r="J306" s="240"/>
      <c r="K306" s="240"/>
      <c r="L306" s="240"/>
      <c r="M306" s="240"/>
      <c r="N306" s="205"/>
      <c r="O306" s="205"/>
      <c r="P306" s="241"/>
      <c r="Q306" s="242"/>
      <c r="R306" s="242"/>
      <c r="S306" s="242"/>
      <c r="T306" s="240"/>
    </row>
    <row r="307" spans="2:20" x14ac:dyDescent="0.2">
      <c r="B307" s="240"/>
      <c r="C307" s="240"/>
      <c r="D307" s="240"/>
      <c r="E307" s="240"/>
      <c r="F307" s="240"/>
      <c r="G307" s="240"/>
      <c r="H307" s="240"/>
      <c r="I307" s="240"/>
      <c r="J307" s="240"/>
      <c r="K307" s="240"/>
      <c r="L307" s="240"/>
      <c r="M307" s="240"/>
      <c r="N307" s="205"/>
      <c r="O307" s="205"/>
      <c r="P307" s="241"/>
      <c r="Q307" s="242"/>
      <c r="R307" s="242"/>
      <c r="S307" s="242"/>
      <c r="T307" s="240"/>
    </row>
    <row r="308" spans="2:20" x14ac:dyDescent="0.2">
      <c r="B308" s="240"/>
      <c r="C308" s="240"/>
      <c r="D308" s="240"/>
      <c r="E308" s="240"/>
      <c r="F308" s="240"/>
      <c r="G308" s="240"/>
      <c r="H308" s="240"/>
      <c r="I308" s="240"/>
      <c r="J308" s="240"/>
      <c r="K308" s="240"/>
      <c r="L308" s="240"/>
      <c r="M308" s="240"/>
      <c r="N308" s="205"/>
      <c r="O308" s="205"/>
      <c r="P308" s="241"/>
      <c r="Q308" s="242"/>
      <c r="R308" s="242"/>
      <c r="S308" s="242"/>
      <c r="T308" s="240"/>
    </row>
    <row r="309" spans="2:20" x14ac:dyDescent="0.2">
      <c r="B309" s="240"/>
      <c r="C309" s="240"/>
      <c r="D309" s="240"/>
      <c r="E309" s="240"/>
      <c r="F309" s="240"/>
      <c r="G309" s="240"/>
      <c r="H309" s="240"/>
      <c r="I309" s="240"/>
      <c r="J309" s="240"/>
      <c r="K309" s="240"/>
      <c r="L309" s="240"/>
      <c r="M309" s="240"/>
      <c r="N309" s="205"/>
      <c r="O309" s="205"/>
      <c r="P309" s="241"/>
      <c r="Q309" s="242"/>
      <c r="R309" s="242"/>
      <c r="S309" s="242"/>
      <c r="T309" s="240"/>
    </row>
    <row r="310" spans="2:20" x14ac:dyDescent="0.2">
      <c r="B310" s="240"/>
      <c r="C310" s="240"/>
      <c r="D310" s="240"/>
      <c r="E310" s="240"/>
      <c r="F310" s="240"/>
      <c r="G310" s="240"/>
      <c r="H310" s="240"/>
      <c r="I310" s="240"/>
      <c r="J310" s="240"/>
      <c r="K310" s="240"/>
      <c r="L310" s="240"/>
      <c r="M310" s="240"/>
      <c r="N310" s="205"/>
      <c r="O310" s="205"/>
      <c r="P310" s="241"/>
      <c r="Q310" s="242"/>
      <c r="R310" s="242"/>
      <c r="S310" s="242"/>
      <c r="T310" s="240"/>
    </row>
    <row r="311" spans="2:20" x14ac:dyDescent="0.2">
      <c r="B311" s="240"/>
      <c r="C311" s="240"/>
      <c r="D311" s="240"/>
      <c r="E311" s="240"/>
      <c r="F311" s="240"/>
      <c r="G311" s="240"/>
      <c r="H311" s="240"/>
      <c r="I311" s="240"/>
      <c r="J311" s="240"/>
      <c r="K311" s="240"/>
      <c r="L311" s="240"/>
      <c r="M311" s="240"/>
      <c r="N311" s="205"/>
      <c r="O311" s="205"/>
      <c r="P311" s="241"/>
      <c r="Q311" s="242"/>
      <c r="R311" s="242"/>
      <c r="S311" s="242"/>
      <c r="T311" s="240"/>
    </row>
    <row r="312" spans="2:20" x14ac:dyDescent="0.2">
      <c r="B312" s="240"/>
      <c r="C312" s="240"/>
      <c r="D312" s="240"/>
      <c r="E312" s="240"/>
      <c r="F312" s="240"/>
      <c r="G312" s="240"/>
      <c r="H312" s="240"/>
      <c r="I312" s="240"/>
      <c r="J312" s="240"/>
      <c r="K312" s="240"/>
      <c r="L312" s="240"/>
      <c r="M312" s="240"/>
      <c r="N312" s="205"/>
      <c r="O312" s="205"/>
      <c r="P312" s="241"/>
      <c r="Q312" s="242"/>
      <c r="R312" s="242"/>
      <c r="S312" s="242"/>
      <c r="T312" s="240"/>
    </row>
    <row r="313" spans="2:20" x14ac:dyDescent="0.2">
      <c r="B313" s="240"/>
      <c r="C313" s="240"/>
      <c r="D313" s="240"/>
      <c r="E313" s="240"/>
      <c r="F313" s="240"/>
      <c r="G313" s="240"/>
      <c r="H313" s="240"/>
      <c r="I313" s="240"/>
      <c r="J313" s="240"/>
      <c r="K313" s="240"/>
      <c r="L313" s="240"/>
      <c r="M313" s="240"/>
      <c r="N313" s="205"/>
      <c r="O313" s="205"/>
      <c r="P313" s="241"/>
      <c r="Q313" s="242"/>
      <c r="R313" s="242"/>
      <c r="S313" s="242"/>
      <c r="T313" s="240"/>
    </row>
    <row r="314" spans="2:20" x14ac:dyDescent="0.2">
      <c r="B314" s="240"/>
      <c r="C314" s="240"/>
      <c r="D314" s="240"/>
      <c r="E314" s="240"/>
      <c r="F314" s="240"/>
      <c r="G314" s="240"/>
      <c r="H314" s="240"/>
      <c r="I314" s="240"/>
      <c r="J314" s="240"/>
      <c r="K314" s="240"/>
      <c r="L314" s="240"/>
      <c r="M314" s="240"/>
      <c r="N314" s="205"/>
      <c r="O314" s="205"/>
      <c r="P314" s="241"/>
      <c r="Q314" s="242"/>
      <c r="R314" s="242"/>
      <c r="S314" s="242"/>
      <c r="T314" s="240"/>
    </row>
    <row r="315" spans="2:20" x14ac:dyDescent="0.2">
      <c r="B315" s="240"/>
      <c r="C315" s="240"/>
      <c r="D315" s="240"/>
      <c r="E315" s="240"/>
      <c r="F315" s="240"/>
      <c r="G315" s="240"/>
      <c r="H315" s="240"/>
      <c r="I315" s="240"/>
      <c r="J315" s="240"/>
      <c r="K315" s="240"/>
      <c r="L315" s="240"/>
      <c r="M315" s="240"/>
      <c r="N315" s="205"/>
      <c r="O315" s="205"/>
      <c r="P315" s="241"/>
      <c r="Q315" s="242"/>
      <c r="R315" s="242"/>
      <c r="S315" s="242"/>
      <c r="T315" s="240"/>
    </row>
    <row r="316" spans="2:20" x14ac:dyDescent="0.2">
      <c r="B316" s="240"/>
      <c r="C316" s="240"/>
      <c r="D316" s="240"/>
      <c r="E316" s="240"/>
      <c r="F316" s="240"/>
      <c r="G316" s="240"/>
      <c r="H316" s="240"/>
      <c r="I316" s="240"/>
      <c r="J316" s="240"/>
      <c r="K316" s="240"/>
      <c r="L316" s="240"/>
      <c r="M316" s="240"/>
      <c r="N316" s="205"/>
      <c r="O316" s="205"/>
      <c r="P316" s="241"/>
      <c r="Q316" s="242"/>
      <c r="R316" s="242"/>
      <c r="S316" s="242"/>
      <c r="T316" s="240"/>
    </row>
    <row r="317" spans="2:20" x14ac:dyDescent="0.2">
      <c r="B317" s="240"/>
      <c r="C317" s="240"/>
      <c r="D317" s="240"/>
      <c r="E317" s="240"/>
      <c r="F317" s="240"/>
      <c r="G317" s="240"/>
      <c r="H317" s="240"/>
      <c r="I317" s="240"/>
      <c r="J317" s="240"/>
      <c r="K317" s="240"/>
      <c r="L317" s="240"/>
      <c r="M317" s="240"/>
      <c r="N317" s="205"/>
      <c r="O317" s="205"/>
      <c r="P317" s="241"/>
      <c r="Q317" s="242"/>
      <c r="R317" s="242"/>
      <c r="S317" s="242"/>
      <c r="T317" s="240"/>
    </row>
    <row r="318" spans="2:20" x14ac:dyDescent="0.2">
      <c r="B318" s="240"/>
      <c r="C318" s="240"/>
      <c r="D318" s="240"/>
      <c r="E318" s="240"/>
      <c r="F318" s="240"/>
      <c r="G318" s="240"/>
      <c r="H318" s="240"/>
      <c r="I318" s="240"/>
      <c r="J318" s="240"/>
      <c r="K318" s="240"/>
      <c r="L318" s="240"/>
      <c r="M318" s="240"/>
      <c r="N318" s="205"/>
      <c r="O318" s="205"/>
      <c r="P318" s="241"/>
      <c r="Q318" s="242"/>
      <c r="R318" s="242"/>
      <c r="S318" s="242"/>
      <c r="T318" s="240"/>
    </row>
    <row r="319" spans="2:20" x14ac:dyDescent="0.2">
      <c r="B319" s="240"/>
      <c r="C319" s="240"/>
      <c r="D319" s="240"/>
      <c r="E319" s="240"/>
      <c r="F319" s="240"/>
      <c r="G319" s="240"/>
      <c r="H319" s="240"/>
      <c r="I319" s="240"/>
      <c r="J319" s="240"/>
      <c r="K319" s="240"/>
      <c r="L319" s="240"/>
      <c r="M319" s="240"/>
      <c r="N319" s="205"/>
      <c r="O319" s="205"/>
      <c r="P319" s="241"/>
      <c r="Q319" s="242"/>
      <c r="R319" s="242"/>
      <c r="S319" s="242"/>
      <c r="T319" s="240"/>
    </row>
    <row r="320" spans="2:20" x14ac:dyDescent="0.2">
      <c r="B320" s="240"/>
      <c r="C320" s="240"/>
      <c r="D320" s="240"/>
      <c r="E320" s="240"/>
      <c r="F320" s="240"/>
      <c r="G320" s="240"/>
      <c r="H320" s="240"/>
      <c r="I320" s="240"/>
      <c r="J320" s="240"/>
      <c r="K320" s="240"/>
      <c r="L320" s="240"/>
      <c r="M320" s="240"/>
      <c r="N320" s="205"/>
      <c r="O320" s="205"/>
      <c r="P320" s="241"/>
      <c r="Q320" s="242"/>
      <c r="R320" s="242"/>
      <c r="S320" s="242"/>
      <c r="T320" s="240"/>
    </row>
    <row r="321" spans="2:20" x14ac:dyDescent="0.2">
      <c r="B321" s="240"/>
      <c r="C321" s="240"/>
      <c r="D321" s="240"/>
      <c r="E321" s="240"/>
      <c r="F321" s="240"/>
      <c r="G321" s="240"/>
      <c r="H321" s="240"/>
      <c r="I321" s="240"/>
      <c r="J321" s="240"/>
      <c r="K321" s="240"/>
      <c r="L321" s="240"/>
      <c r="M321" s="240"/>
      <c r="N321" s="205"/>
      <c r="O321" s="205"/>
      <c r="P321" s="241"/>
      <c r="Q321" s="242"/>
      <c r="R321" s="242"/>
      <c r="S321" s="242"/>
      <c r="T321" s="240"/>
    </row>
    <row r="322" spans="2:20" x14ac:dyDescent="0.2">
      <c r="B322" s="240"/>
      <c r="C322" s="240"/>
      <c r="D322" s="240"/>
      <c r="E322" s="240"/>
      <c r="F322" s="240"/>
      <c r="G322" s="240"/>
      <c r="H322" s="240"/>
      <c r="I322" s="240"/>
      <c r="J322" s="240"/>
      <c r="K322" s="240"/>
      <c r="L322" s="240"/>
      <c r="M322" s="240"/>
      <c r="N322" s="205"/>
      <c r="O322" s="205"/>
      <c r="P322" s="241"/>
      <c r="Q322" s="242"/>
      <c r="R322" s="242"/>
      <c r="S322" s="242"/>
      <c r="T322" s="240"/>
    </row>
    <row r="323" spans="2:20" x14ac:dyDescent="0.2">
      <c r="B323" s="240"/>
      <c r="C323" s="240"/>
      <c r="D323" s="240"/>
      <c r="E323" s="240"/>
      <c r="F323" s="240"/>
      <c r="G323" s="240"/>
      <c r="H323" s="240"/>
      <c r="I323" s="240"/>
      <c r="J323" s="240"/>
      <c r="K323" s="240"/>
      <c r="L323" s="240"/>
      <c r="M323" s="240"/>
      <c r="N323" s="205"/>
      <c r="O323" s="205"/>
      <c r="P323" s="241"/>
      <c r="Q323" s="242"/>
      <c r="R323" s="242"/>
      <c r="S323" s="242"/>
      <c r="T323" s="240"/>
    </row>
    <row r="324" spans="2:20" x14ac:dyDescent="0.2">
      <c r="B324" s="240"/>
      <c r="C324" s="240"/>
      <c r="D324" s="240"/>
      <c r="E324" s="240"/>
      <c r="F324" s="240"/>
      <c r="G324" s="240"/>
      <c r="H324" s="240"/>
      <c r="I324" s="240"/>
      <c r="J324" s="240"/>
      <c r="K324" s="240"/>
      <c r="L324" s="240"/>
      <c r="M324" s="240"/>
      <c r="N324" s="205"/>
      <c r="O324" s="205"/>
      <c r="P324" s="241"/>
      <c r="Q324" s="242"/>
      <c r="R324" s="242"/>
      <c r="S324" s="242"/>
      <c r="T324" s="240"/>
    </row>
    <row r="325" spans="2:20" x14ac:dyDescent="0.2">
      <c r="B325" s="240"/>
      <c r="C325" s="240"/>
      <c r="D325" s="240"/>
      <c r="E325" s="240"/>
      <c r="F325" s="240"/>
      <c r="G325" s="240"/>
      <c r="H325" s="240"/>
      <c r="I325" s="240"/>
      <c r="J325" s="240"/>
      <c r="K325" s="240"/>
      <c r="L325" s="240"/>
      <c r="M325" s="240"/>
      <c r="N325" s="205"/>
      <c r="O325" s="205"/>
      <c r="P325" s="241"/>
      <c r="Q325" s="242"/>
      <c r="R325" s="242"/>
      <c r="S325" s="242"/>
      <c r="T325" s="240"/>
    </row>
    <row r="326" spans="2:20" x14ac:dyDescent="0.2">
      <c r="B326" s="240"/>
      <c r="C326" s="240"/>
      <c r="D326" s="240"/>
      <c r="E326" s="240"/>
      <c r="F326" s="240"/>
      <c r="G326" s="240"/>
      <c r="H326" s="240"/>
      <c r="I326" s="240"/>
      <c r="J326" s="240"/>
      <c r="K326" s="240"/>
      <c r="L326" s="240"/>
      <c r="M326" s="240"/>
      <c r="N326" s="205"/>
      <c r="O326" s="205"/>
      <c r="P326" s="241"/>
      <c r="Q326" s="242"/>
      <c r="R326" s="242"/>
      <c r="S326" s="242"/>
      <c r="T326" s="240"/>
    </row>
    <row r="327" spans="2:20" x14ac:dyDescent="0.2">
      <c r="B327" s="240"/>
      <c r="C327" s="240"/>
      <c r="D327" s="240"/>
      <c r="E327" s="240"/>
      <c r="F327" s="240"/>
      <c r="G327" s="240"/>
      <c r="H327" s="240"/>
      <c r="I327" s="240"/>
      <c r="J327" s="240"/>
      <c r="K327" s="240"/>
      <c r="L327" s="240"/>
      <c r="M327" s="240"/>
      <c r="N327" s="205"/>
      <c r="O327" s="205"/>
      <c r="P327" s="241"/>
      <c r="Q327" s="242"/>
      <c r="R327" s="242"/>
      <c r="S327" s="242"/>
      <c r="T327" s="240"/>
    </row>
    <row r="328" spans="2:20" x14ac:dyDescent="0.2">
      <c r="B328" s="240"/>
      <c r="C328" s="240"/>
      <c r="D328" s="240"/>
      <c r="E328" s="240"/>
      <c r="F328" s="240"/>
      <c r="G328" s="240"/>
      <c r="H328" s="240"/>
      <c r="I328" s="240"/>
      <c r="J328" s="240"/>
      <c r="K328" s="240"/>
      <c r="L328" s="240"/>
      <c r="M328" s="240"/>
      <c r="N328" s="205"/>
      <c r="O328" s="205"/>
      <c r="P328" s="241"/>
      <c r="Q328" s="242"/>
      <c r="R328" s="242"/>
      <c r="S328" s="242"/>
      <c r="T328" s="240"/>
    </row>
    <row r="329" spans="2:20" x14ac:dyDescent="0.2">
      <c r="B329" s="240"/>
      <c r="C329" s="240"/>
      <c r="D329" s="240"/>
      <c r="E329" s="240"/>
      <c r="F329" s="240"/>
      <c r="G329" s="240"/>
      <c r="H329" s="240"/>
      <c r="I329" s="240"/>
      <c r="J329" s="240"/>
      <c r="K329" s="240"/>
      <c r="L329" s="240"/>
      <c r="M329" s="240"/>
      <c r="N329" s="205"/>
      <c r="O329" s="205"/>
      <c r="P329" s="241"/>
      <c r="Q329" s="242"/>
      <c r="R329" s="242"/>
      <c r="S329" s="242"/>
      <c r="T329" s="240"/>
    </row>
    <row r="330" spans="2:20" x14ac:dyDescent="0.2">
      <c r="B330" s="240"/>
      <c r="C330" s="240"/>
      <c r="D330" s="240"/>
      <c r="E330" s="240"/>
      <c r="F330" s="240"/>
      <c r="G330" s="240"/>
      <c r="H330" s="240"/>
      <c r="I330" s="240"/>
      <c r="J330" s="240"/>
      <c r="K330" s="240"/>
      <c r="L330" s="240"/>
      <c r="M330" s="240"/>
      <c r="N330" s="205"/>
      <c r="O330" s="205"/>
      <c r="P330" s="241"/>
      <c r="Q330" s="242"/>
      <c r="R330" s="242"/>
      <c r="S330" s="242"/>
      <c r="T330" s="240"/>
    </row>
    <row r="331" spans="2:20" x14ac:dyDescent="0.2">
      <c r="B331" s="240"/>
      <c r="C331" s="240"/>
      <c r="D331" s="240"/>
      <c r="E331" s="240"/>
      <c r="F331" s="240"/>
      <c r="G331" s="240"/>
      <c r="H331" s="240"/>
      <c r="I331" s="240"/>
      <c r="J331" s="240"/>
      <c r="K331" s="240"/>
      <c r="L331" s="240"/>
      <c r="M331" s="240"/>
      <c r="N331" s="205"/>
      <c r="O331" s="205"/>
      <c r="P331" s="241"/>
      <c r="Q331" s="242"/>
      <c r="R331" s="242"/>
      <c r="S331" s="242"/>
      <c r="T331" s="240"/>
    </row>
    <row r="332" spans="2:20" x14ac:dyDescent="0.2">
      <c r="B332" s="240"/>
      <c r="C332" s="240"/>
      <c r="D332" s="240"/>
      <c r="E332" s="240"/>
      <c r="F332" s="240"/>
      <c r="G332" s="240"/>
      <c r="H332" s="240"/>
      <c r="I332" s="240"/>
      <c r="J332" s="240"/>
      <c r="K332" s="240"/>
      <c r="L332" s="240"/>
      <c r="M332" s="240"/>
      <c r="N332" s="205"/>
      <c r="O332" s="205"/>
      <c r="P332" s="241"/>
      <c r="Q332" s="242"/>
      <c r="R332" s="242"/>
      <c r="S332" s="242"/>
      <c r="T332" s="240"/>
    </row>
    <row r="333" spans="2:20" x14ac:dyDescent="0.2">
      <c r="B333" s="240"/>
      <c r="C333" s="240"/>
      <c r="D333" s="240"/>
      <c r="E333" s="240"/>
      <c r="F333" s="240"/>
      <c r="G333" s="240"/>
      <c r="H333" s="240"/>
      <c r="I333" s="240"/>
      <c r="J333" s="240"/>
      <c r="K333" s="240"/>
      <c r="L333" s="240"/>
      <c r="M333" s="240"/>
      <c r="N333" s="205"/>
      <c r="O333" s="205"/>
      <c r="P333" s="241"/>
      <c r="Q333" s="242"/>
      <c r="R333" s="242"/>
      <c r="S333" s="242"/>
      <c r="T333" s="240"/>
    </row>
    <row r="334" spans="2:20" x14ac:dyDescent="0.2">
      <c r="B334" s="240"/>
      <c r="C334" s="240"/>
      <c r="D334" s="240"/>
      <c r="E334" s="240"/>
      <c r="F334" s="240"/>
      <c r="G334" s="240"/>
      <c r="H334" s="240"/>
      <c r="I334" s="240"/>
      <c r="J334" s="240"/>
      <c r="K334" s="240"/>
      <c r="L334" s="240"/>
      <c r="M334" s="240"/>
      <c r="N334" s="205"/>
      <c r="O334" s="205"/>
      <c r="P334" s="241"/>
      <c r="Q334" s="242"/>
      <c r="R334" s="242"/>
      <c r="S334" s="242"/>
      <c r="T334" s="240"/>
    </row>
    <row r="335" spans="2:20" x14ac:dyDescent="0.2">
      <c r="B335" s="240"/>
      <c r="C335" s="240"/>
      <c r="D335" s="240"/>
      <c r="E335" s="240"/>
      <c r="F335" s="240"/>
      <c r="G335" s="240"/>
      <c r="H335" s="240"/>
      <c r="I335" s="240"/>
      <c r="J335" s="240"/>
      <c r="K335" s="240"/>
      <c r="L335" s="240"/>
      <c r="M335" s="240"/>
      <c r="N335" s="205"/>
      <c r="O335" s="205"/>
      <c r="P335" s="241"/>
      <c r="Q335" s="242"/>
      <c r="R335" s="242"/>
      <c r="S335" s="242"/>
      <c r="T335" s="240"/>
    </row>
    <row r="336" spans="2:20" x14ac:dyDescent="0.2">
      <c r="B336" s="240"/>
      <c r="C336" s="240"/>
      <c r="D336" s="240"/>
      <c r="E336" s="240"/>
      <c r="F336" s="240"/>
      <c r="G336" s="240"/>
      <c r="H336" s="240"/>
      <c r="I336" s="240"/>
      <c r="J336" s="240"/>
      <c r="K336" s="240"/>
      <c r="L336" s="240"/>
      <c r="M336" s="240"/>
      <c r="N336" s="205"/>
      <c r="O336" s="205"/>
      <c r="P336" s="241"/>
      <c r="Q336" s="242"/>
      <c r="R336" s="242"/>
      <c r="S336" s="242"/>
      <c r="T336" s="240"/>
    </row>
    <row r="337" spans="2:20" x14ac:dyDescent="0.2">
      <c r="B337" s="240"/>
      <c r="C337" s="240"/>
      <c r="D337" s="240"/>
      <c r="E337" s="240"/>
      <c r="F337" s="240"/>
      <c r="G337" s="240"/>
      <c r="H337" s="240"/>
      <c r="I337" s="240"/>
      <c r="J337" s="240"/>
      <c r="K337" s="240"/>
      <c r="L337" s="240"/>
      <c r="M337" s="240"/>
      <c r="N337" s="205"/>
      <c r="O337" s="205"/>
      <c r="P337" s="241"/>
      <c r="Q337" s="242"/>
      <c r="R337" s="242"/>
      <c r="S337" s="242"/>
      <c r="T337" s="240"/>
    </row>
    <row r="338" spans="2:20" x14ac:dyDescent="0.2">
      <c r="B338" s="240"/>
      <c r="C338" s="240"/>
      <c r="D338" s="240"/>
      <c r="E338" s="240"/>
      <c r="F338" s="240"/>
      <c r="G338" s="240"/>
      <c r="H338" s="240"/>
      <c r="I338" s="240"/>
      <c r="J338" s="240"/>
      <c r="K338" s="240"/>
      <c r="L338" s="240"/>
      <c r="M338" s="240"/>
      <c r="N338" s="205"/>
      <c r="O338" s="205"/>
      <c r="P338" s="241"/>
      <c r="Q338" s="242"/>
      <c r="R338" s="242"/>
      <c r="S338" s="242"/>
      <c r="T338" s="240"/>
    </row>
    <row r="339" spans="2:20" x14ac:dyDescent="0.2">
      <c r="B339" s="240"/>
      <c r="C339" s="240"/>
      <c r="D339" s="240"/>
      <c r="E339" s="240"/>
      <c r="F339" s="240"/>
      <c r="G339" s="240"/>
      <c r="H339" s="240"/>
      <c r="I339" s="240"/>
      <c r="J339" s="240"/>
      <c r="K339" s="240"/>
      <c r="L339" s="240"/>
      <c r="M339" s="240"/>
      <c r="N339" s="205"/>
      <c r="O339" s="205"/>
      <c r="P339" s="241"/>
      <c r="Q339" s="242"/>
      <c r="R339" s="242"/>
      <c r="S339" s="242"/>
      <c r="T339" s="240"/>
    </row>
    <row r="340" spans="2:20" x14ac:dyDescent="0.2">
      <c r="B340" s="240"/>
      <c r="C340" s="240"/>
      <c r="D340" s="240"/>
      <c r="E340" s="240"/>
      <c r="F340" s="240"/>
      <c r="G340" s="240"/>
      <c r="H340" s="240"/>
      <c r="I340" s="240"/>
      <c r="J340" s="240"/>
      <c r="K340" s="240"/>
      <c r="L340" s="240"/>
      <c r="M340" s="240"/>
      <c r="N340" s="205"/>
      <c r="O340" s="205"/>
      <c r="P340" s="241"/>
      <c r="Q340" s="242"/>
      <c r="R340" s="242"/>
      <c r="S340" s="242"/>
      <c r="T340" s="240"/>
    </row>
    <row r="341" spans="2:20" x14ac:dyDescent="0.2">
      <c r="B341" s="240"/>
      <c r="C341" s="240"/>
      <c r="D341" s="240"/>
      <c r="E341" s="240"/>
      <c r="F341" s="240"/>
      <c r="G341" s="240"/>
      <c r="H341" s="240"/>
      <c r="I341" s="240"/>
      <c r="J341" s="240"/>
      <c r="K341" s="240"/>
      <c r="L341" s="240"/>
      <c r="M341" s="240"/>
      <c r="N341" s="205"/>
      <c r="O341" s="205"/>
      <c r="P341" s="241"/>
      <c r="Q341" s="242"/>
      <c r="R341" s="242"/>
      <c r="S341" s="242"/>
      <c r="T341" s="240"/>
    </row>
    <row r="342" spans="2:20" x14ac:dyDescent="0.2">
      <c r="B342" s="240"/>
      <c r="C342" s="240"/>
      <c r="D342" s="240"/>
      <c r="E342" s="240"/>
      <c r="F342" s="240"/>
      <c r="G342" s="240"/>
      <c r="H342" s="240"/>
      <c r="I342" s="240"/>
      <c r="J342" s="240"/>
      <c r="K342" s="240"/>
      <c r="L342" s="240"/>
      <c r="M342" s="240"/>
      <c r="N342" s="205"/>
      <c r="O342" s="205"/>
      <c r="P342" s="241"/>
      <c r="Q342" s="242"/>
      <c r="R342" s="242"/>
      <c r="S342" s="242"/>
      <c r="T342" s="240"/>
    </row>
    <row r="343" spans="2:20" x14ac:dyDescent="0.2">
      <c r="B343" s="240"/>
      <c r="C343" s="240"/>
      <c r="D343" s="240"/>
      <c r="E343" s="240"/>
      <c r="F343" s="240"/>
      <c r="G343" s="240"/>
      <c r="H343" s="240"/>
      <c r="I343" s="240"/>
      <c r="J343" s="240"/>
      <c r="K343" s="240"/>
      <c r="L343" s="240"/>
      <c r="M343" s="240"/>
      <c r="N343" s="205"/>
      <c r="O343" s="205"/>
      <c r="P343" s="241"/>
      <c r="Q343" s="242"/>
      <c r="R343" s="242"/>
      <c r="S343" s="242"/>
      <c r="T343" s="240"/>
    </row>
    <row r="344" spans="2:20" x14ac:dyDescent="0.2">
      <c r="B344" s="240"/>
      <c r="C344" s="240"/>
      <c r="D344" s="240"/>
      <c r="E344" s="240"/>
      <c r="F344" s="240"/>
      <c r="G344" s="240"/>
      <c r="H344" s="240"/>
      <c r="I344" s="240"/>
      <c r="J344" s="240"/>
      <c r="K344" s="240"/>
      <c r="L344" s="240"/>
      <c r="M344" s="240"/>
      <c r="N344" s="205"/>
      <c r="O344" s="205"/>
      <c r="P344" s="241"/>
      <c r="Q344" s="242"/>
      <c r="R344" s="242"/>
      <c r="S344" s="242"/>
      <c r="T344" s="240"/>
    </row>
    <row r="345" spans="2:20" x14ac:dyDescent="0.2">
      <c r="B345" s="240"/>
      <c r="C345" s="240"/>
      <c r="D345" s="240"/>
      <c r="E345" s="240"/>
      <c r="F345" s="240"/>
      <c r="G345" s="240"/>
      <c r="H345" s="240"/>
      <c r="I345" s="240"/>
      <c r="J345" s="240"/>
      <c r="K345" s="240"/>
      <c r="L345" s="240"/>
      <c r="M345" s="240"/>
      <c r="N345" s="205"/>
      <c r="O345" s="205"/>
      <c r="P345" s="241"/>
      <c r="Q345" s="242"/>
      <c r="R345" s="242"/>
      <c r="S345" s="242"/>
      <c r="T345" s="240"/>
    </row>
    <row r="346" spans="2:20" x14ac:dyDescent="0.2">
      <c r="B346" s="240"/>
      <c r="C346" s="240"/>
      <c r="D346" s="240"/>
      <c r="E346" s="240"/>
      <c r="F346" s="240"/>
      <c r="G346" s="240"/>
      <c r="H346" s="240"/>
      <c r="I346" s="240"/>
      <c r="J346" s="240"/>
      <c r="K346" s="240"/>
      <c r="L346" s="240"/>
      <c r="M346" s="240"/>
      <c r="N346" s="205"/>
      <c r="O346" s="205"/>
      <c r="P346" s="241"/>
      <c r="Q346" s="242"/>
      <c r="R346" s="242"/>
      <c r="S346" s="242"/>
      <c r="T346" s="240"/>
    </row>
    <row r="347" spans="2:20" x14ac:dyDescent="0.2">
      <c r="B347" s="240"/>
      <c r="C347" s="240"/>
      <c r="D347" s="240"/>
      <c r="E347" s="240"/>
      <c r="F347" s="240"/>
      <c r="G347" s="240"/>
      <c r="H347" s="240"/>
      <c r="I347" s="240"/>
      <c r="J347" s="240"/>
      <c r="K347" s="240"/>
      <c r="L347" s="240"/>
      <c r="M347" s="240"/>
      <c r="N347" s="205"/>
      <c r="O347" s="205"/>
      <c r="P347" s="241"/>
      <c r="Q347" s="242"/>
      <c r="R347" s="242"/>
      <c r="S347" s="242"/>
      <c r="T347" s="240"/>
    </row>
    <row r="348" spans="2:20" x14ac:dyDescent="0.2">
      <c r="B348" s="240"/>
      <c r="C348" s="240"/>
      <c r="D348" s="240"/>
      <c r="E348" s="240"/>
      <c r="F348" s="240"/>
      <c r="G348" s="240"/>
      <c r="H348" s="240"/>
      <c r="I348" s="240"/>
      <c r="J348" s="240"/>
      <c r="K348" s="240"/>
      <c r="L348" s="240"/>
      <c r="M348" s="240"/>
      <c r="N348" s="205"/>
      <c r="O348" s="205"/>
      <c r="P348" s="241"/>
      <c r="Q348" s="242"/>
      <c r="R348" s="242"/>
      <c r="S348" s="242"/>
      <c r="T348" s="240"/>
    </row>
    <row r="349" spans="2:20" x14ac:dyDescent="0.2">
      <c r="B349" s="240"/>
      <c r="C349" s="240"/>
      <c r="D349" s="240"/>
      <c r="E349" s="240"/>
      <c r="F349" s="240"/>
      <c r="G349" s="240"/>
      <c r="H349" s="240"/>
      <c r="I349" s="240"/>
      <c r="J349" s="240"/>
      <c r="K349" s="240"/>
      <c r="L349" s="240"/>
      <c r="M349" s="240"/>
      <c r="N349" s="205"/>
      <c r="O349" s="205"/>
      <c r="P349" s="241"/>
      <c r="Q349" s="242"/>
      <c r="R349" s="242"/>
      <c r="S349" s="242"/>
      <c r="T349" s="240"/>
    </row>
    <row r="350" spans="2:20" x14ac:dyDescent="0.2">
      <c r="B350" s="240"/>
      <c r="C350" s="240"/>
      <c r="D350" s="240"/>
      <c r="E350" s="240"/>
      <c r="F350" s="240"/>
      <c r="G350" s="240"/>
      <c r="H350" s="240"/>
      <c r="I350" s="240"/>
      <c r="J350" s="240"/>
      <c r="K350" s="240"/>
      <c r="L350" s="240"/>
      <c r="M350" s="240"/>
      <c r="N350" s="205"/>
      <c r="O350" s="205"/>
      <c r="P350" s="241"/>
      <c r="Q350" s="242"/>
      <c r="R350" s="242"/>
      <c r="S350" s="242"/>
      <c r="T350" s="240"/>
    </row>
    <row r="351" spans="2:20" x14ac:dyDescent="0.2">
      <c r="B351" s="240"/>
      <c r="C351" s="240"/>
      <c r="D351" s="240"/>
      <c r="E351" s="240"/>
      <c r="F351" s="240"/>
      <c r="G351" s="240"/>
      <c r="H351" s="240"/>
      <c r="I351" s="240"/>
      <c r="J351" s="240"/>
      <c r="K351" s="240"/>
      <c r="L351" s="240"/>
      <c r="M351" s="240"/>
      <c r="N351" s="205"/>
      <c r="O351" s="205"/>
      <c r="P351" s="241"/>
      <c r="Q351" s="242"/>
      <c r="R351" s="242"/>
      <c r="S351" s="242"/>
      <c r="T351" s="240"/>
    </row>
    <row r="352" spans="2:20" x14ac:dyDescent="0.2">
      <c r="B352" s="240"/>
      <c r="C352" s="240"/>
      <c r="D352" s="240"/>
      <c r="E352" s="240"/>
      <c r="F352" s="240"/>
      <c r="G352" s="240"/>
      <c r="H352" s="240"/>
      <c r="I352" s="240"/>
      <c r="J352" s="240"/>
      <c r="K352" s="240"/>
      <c r="L352" s="240"/>
      <c r="M352" s="240"/>
      <c r="N352" s="205"/>
      <c r="O352" s="205"/>
      <c r="P352" s="241"/>
      <c r="Q352" s="242"/>
      <c r="R352" s="242"/>
      <c r="S352" s="242"/>
      <c r="T352" s="240"/>
    </row>
    <row r="353" spans="2:20" x14ac:dyDescent="0.2">
      <c r="B353" s="240"/>
      <c r="C353" s="240"/>
      <c r="D353" s="240"/>
      <c r="E353" s="240"/>
      <c r="F353" s="240"/>
      <c r="G353" s="240"/>
      <c r="H353" s="240"/>
      <c r="I353" s="240"/>
      <c r="J353" s="240"/>
      <c r="K353" s="240"/>
      <c r="L353" s="240"/>
      <c r="M353" s="240"/>
      <c r="N353" s="205"/>
      <c r="O353" s="205"/>
      <c r="P353" s="241"/>
      <c r="Q353" s="242"/>
      <c r="R353" s="242"/>
      <c r="S353" s="242"/>
      <c r="T353" s="240"/>
    </row>
    <row r="354" spans="2:20" x14ac:dyDescent="0.2">
      <c r="B354" s="240"/>
      <c r="C354" s="240"/>
      <c r="D354" s="240"/>
      <c r="E354" s="240"/>
      <c r="F354" s="240"/>
      <c r="G354" s="240"/>
      <c r="H354" s="240"/>
      <c r="I354" s="240"/>
      <c r="J354" s="240"/>
      <c r="K354" s="240"/>
      <c r="L354" s="240"/>
      <c r="M354" s="240"/>
      <c r="N354" s="205"/>
      <c r="O354" s="205"/>
      <c r="P354" s="241"/>
      <c r="Q354" s="242"/>
      <c r="R354" s="242"/>
      <c r="S354" s="242"/>
      <c r="T354" s="240"/>
    </row>
    <row r="355" spans="2:20" x14ac:dyDescent="0.2">
      <c r="B355" s="240"/>
      <c r="C355" s="240"/>
      <c r="D355" s="240"/>
      <c r="E355" s="240"/>
      <c r="F355" s="240"/>
      <c r="G355" s="240"/>
      <c r="H355" s="240"/>
      <c r="I355" s="240"/>
      <c r="J355" s="240"/>
      <c r="K355" s="240"/>
      <c r="L355" s="240"/>
      <c r="M355" s="240"/>
      <c r="N355" s="205"/>
      <c r="O355" s="205"/>
      <c r="P355" s="241"/>
      <c r="Q355" s="242"/>
      <c r="R355" s="242"/>
      <c r="S355" s="242"/>
      <c r="T355" s="240"/>
    </row>
    <row r="356" spans="2:20" x14ac:dyDescent="0.2">
      <c r="B356" s="240"/>
      <c r="C356" s="240"/>
      <c r="D356" s="240"/>
      <c r="E356" s="240"/>
      <c r="F356" s="240"/>
      <c r="G356" s="240"/>
      <c r="H356" s="240"/>
      <c r="I356" s="240"/>
      <c r="J356" s="240"/>
      <c r="K356" s="240"/>
      <c r="L356" s="240"/>
      <c r="M356" s="240"/>
      <c r="N356" s="205"/>
      <c r="O356" s="205"/>
      <c r="P356" s="241"/>
      <c r="Q356" s="242"/>
      <c r="R356" s="242"/>
      <c r="S356" s="242"/>
      <c r="T356" s="240"/>
    </row>
    <row r="357" spans="2:20" x14ac:dyDescent="0.2">
      <c r="B357" s="240"/>
      <c r="C357" s="240"/>
      <c r="D357" s="240"/>
      <c r="E357" s="240"/>
      <c r="F357" s="240"/>
      <c r="G357" s="240"/>
      <c r="H357" s="240"/>
      <c r="I357" s="240"/>
      <c r="J357" s="240"/>
      <c r="K357" s="240"/>
      <c r="L357" s="240"/>
      <c r="M357" s="240"/>
      <c r="N357" s="205"/>
      <c r="O357" s="205"/>
      <c r="P357" s="241"/>
      <c r="Q357" s="242"/>
      <c r="R357" s="242"/>
      <c r="S357" s="242"/>
      <c r="T357" s="240"/>
    </row>
    <row r="358" spans="2:20" x14ac:dyDescent="0.2">
      <c r="B358" s="240"/>
      <c r="C358" s="240"/>
      <c r="D358" s="240"/>
      <c r="E358" s="240"/>
      <c r="F358" s="240"/>
      <c r="G358" s="240"/>
      <c r="H358" s="240"/>
      <c r="I358" s="240"/>
      <c r="J358" s="240"/>
      <c r="K358" s="240"/>
      <c r="L358" s="240"/>
      <c r="M358" s="240"/>
      <c r="N358" s="205"/>
      <c r="O358" s="205"/>
      <c r="P358" s="241"/>
      <c r="Q358" s="242"/>
      <c r="R358" s="242"/>
      <c r="S358" s="242"/>
      <c r="T358" s="240"/>
    </row>
    <row r="359" spans="2:20" x14ac:dyDescent="0.2">
      <c r="B359" s="240"/>
      <c r="C359" s="240"/>
      <c r="D359" s="240"/>
      <c r="E359" s="240"/>
      <c r="F359" s="240"/>
      <c r="G359" s="240"/>
      <c r="H359" s="240"/>
      <c r="I359" s="240"/>
      <c r="J359" s="240"/>
      <c r="K359" s="240"/>
      <c r="L359" s="240"/>
      <c r="M359" s="240"/>
      <c r="N359" s="205"/>
      <c r="O359" s="205"/>
      <c r="P359" s="241"/>
      <c r="Q359" s="242"/>
      <c r="R359" s="242"/>
      <c r="S359" s="242"/>
      <c r="T359" s="240"/>
    </row>
    <row r="360" spans="2:20" x14ac:dyDescent="0.2">
      <c r="B360" s="240"/>
      <c r="C360" s="240"/>
      <c r="D360" s="240"/>
      <c r="E360" s="240"/>
      <c r="F360" s="240"/>
      <c r="G360" s="240"/>
      <c r="H360" s="240"/>
      <c r="I360" s="240"/>
      <c r="J360" s="240"/>
      <c r="K360" s="240"/>
      <c r="L360" s="240"/>
      <c r="M360" s="240"/>
      <c r="N360" s="205"/>
      <c r="O360" s="205"/>
      <c r="P360" s="241"/>
      <c r="Q360" s="242"/>
      <c r="R360" s="242"/>
      <c r="S360" s="242"/>
      <c r="T360" s="240"/>
    </row>
    <row r="361" spans="2:20" x14ac:dyDescent="0.2">
      <c r="B361" s="240"/>
      <c r="C361" s="240"/>
      <c r="D361" s="240"/>
      <c r="E361" s="240"/>
      <c r="F361" s="240"/>
      <c r="G361" s="240"/>
      <c r="H361" s="240"/>
      <c r="I361" s="240"/>
      <c r="J361" s="240"/>
      <c r="K361" s="240"/>
      <c r="L361" s="240"/>
      <c r="M361" s="240"/>
      <c r="N361" s="205"/>
      <c r="O361" s="205"/>
      <c r="P361" s="241"/>
      <c r="Q361" s="242"/>
      <c r="R361" s="242"/>
      <c r="S361" s="242"/>
      <c r="T361" s="240"/>
    </row>
    <row r="362" spans="2:20" x14ac:dyDescent="0.2">
      <c r="B362" s="240"/>
      <c r="C362" s="240"/>
      <c r="D362" s="240"/>
      <c r="E362" s="240"/>
      <c r="F362" s="240"/>
      <c r="G362" s="240"/>
      <c r="H362" s="240"/>
      <c r="I362" s="240"/>
      <c r="J362" s="240"/>
      <c r="K362" s="240"/>
      <c r="L362" s="240"/>
      <c r="M362" s="240"/>
      <c r="N362" s="205"/>
      <c r="O362" s="205"/>
      <c r="P362" s="241"/>
      <c r="Q362" s="242"/>
      <c r="R362" s="242"/>
      <c r="S362" s="242"/>
      <c r="T362" s="240"/>
    </row>
    <row r="363" spans="2:20" x14ac:dyDescent="0.2">
      <c r="B363" s="240"/>
      <c r="C363" s="240"/>
      <c r="D363" s="240"/>
      <c r="E363" s="240"/>
      <c r="F363" s="240"/>
      <c r="G363" s="240"/>
      <c r="H363" s="240"/>
      <c r="I363" s="240"/>
      <c r="J363" s="240"/>
      <c r="K363" s="240"/>
      <c r="L363" s="240"/>
      <c r="M363" s="240"/>
      <c r="N363" s="205"/>
      <c r="O363" s="205"/>
      <c r="P363" s="241"/>
      <c r="Q363" s="242"/>
      <c r="R363" s="242"/>
      <c r="S363" s="242"/>
      <c r="T363" s="240"/>
    </row>
    <row r="364" spans="2:20" x14ac:dyDescent="0.2">
      <c r="B364" s="240"/>
      <c r="C364" s="240"/>
      <c r="D364" s="240"/>
      <c r="E364" s="240"/>
      <c r="F364" s="240"/>
      <c r="G364" s="240"/>
      <c r="H364" s="240"/>
      <c r="I364" s="240"/>
      <c r="J364" s="240"/>
      <c r="K364" s="240"/>
      <c r="L364" s="240"/>
      <c r="M364" s="240"/>
      <c r="N364" s="205"/>
      <c r="O364" s="205"/>
      <c r="P364" s="241"/>
      <c r="Q364" s="242"/>
      <c r="R364" s="242"/>
      <c r="S364" s="242"/>
      <c r="T364" s="240"/>
    </row>
    <row r="365" spans="2:20" x14ac:dyDescent="0.2">
      <c r="B365" s="240"/>
      <c r="C365" s="240"/>
      <c r="D365" s="240"/>
      <c r="E365" s="240"/>
      <c r="F365" s="240"/>
      <c r="G365" s="240"/>
      <c r="H365" s="240"/>
      <c r="I365" s="240"/>
      <c r="J365" s="240"/>
      <c r="K365" s="240"/>
      <c r="L365" s="240"/>
      <c r="M365" s="240"/>
      <c r="N365" s="205"/>
      <c r="O365" s="205"/>
      <c r="P365" s="241"/>
      <c r="Q365" s="242"/>
      <c r="R365" s="242"/>
      <c r="S365" s="242"/>
      <c r="T365" s="240"/>
    </row>
    <row r="366" spans="2:20" x14ac:dyDescent="0.2">
      <c r="B366" s="240"/>
      <c r="C366" s="240"/>
      <c r="D366" s="240"/>
      <c r="E366" s="240"/>
      <c r="F366" s="240"/>
      <c r="G366" s="240"/>
      <c r="H366" s="240"/>
      <c r="I366" s="240"/>
      <c r="J366" s="240"/>
      <c r="K366" s="240"/>
      <c r="L366" s="240"/>
      <c r="M366" s="240"/>
      <c r="N366" s="205"/>
      <c r="O366" s="205"/>
      <c r="P366" s="241"/>
      <c r="Q366" s="242"/>
      <c r="R366" s="242"/>
      <c r="S366" s="242"/>
      <c r="T366" s="240"/>
    </row>
    <row r="367" spans="2:20" x14ac:dyDescent="0.2">
      <c r="B367" s="240"/>
      <c r="C367" s="240"/>
      <c r="D367" s="240"/>
      <c r="E367" s="240"/>
      <c r="F367" s="240"/>
      <c r="G367" s="240"/>
      <c r="H367" s="240"/>
      <c r="I367" s="240"/>
      <c r="J367" s="240"/>
      <c r="K367" s="240"/>
      <c r="L367" s="240"/>
      <c r="M367" s="240"/>
      <c r="N367" s="205"/>
      <c r="O367" s="205"/>
      <c r="P367" s="241"/>
      <c r="Q367" s="242"/>
      <c r="R367" s="242"/>
      <c r="S367" s="242"/>
      <c r="T367" s="240"/>
    </row>
    <row r="368" spans="2:20" x14ac:dyDescent="0.2">
      <c r="B368" s="240"/>
      <c r="C368" s="240"/>
      <c r="D368" s="240"/>
      <c r="E368" s="240"/>
      <c r="F368" s="240"/>
      <c r="G368" s="240"/>
      <c r="H368" s="240"/>
      <c r="I368" s="240"/>
      <c r="J368" s="240"/>
      <c r="K368" s="240"/>
      <c r="L368" s="240"/>
      <c r="M368" s="240"/>
      <c r="N368" s="205"/>
      <c r="O368" s="205"/>
      <c r="P368" s="241"/>
      <c r="Q368" s="242"/>
      <c r="R368" s="242"/>
      <c r="S368" s="242"/>
      <c r="T368" s="240"/>
    </row>
    <row r="369" spans="2:20" x14ac:dyDescent="0.2">
      <c r="B369" s="240"/>
      <c r="C369" s="240"/>
      <c r="D369" s="240"/>
      <c r="E369" s="240"/>
      <c r="F369" s="240"/>
      <c r="G369" s="240"/>
      <c r="H369" s="240"/>
      <c r="I369" s="240"/>
      <c r="J369" s="240"/>
      <c r="K369" s="240"/>
      <c r="L369" s="240"/>
      <c r="M369" s="240"/>
      <c r="N369" s="205"/>
      <c r="O369" s="205"/>
      <c r="P369" s="241"/>
      <c r="Q369" s="242"/>
      <c r="R369" s="242"/>
      <c r="S369" s="242"/>
      <c r="T369" s="240"/>
    </row>
    <row r="370" spans="2:20" x14ac:dyDescent="0.2">
      <c r="B370" s="240"/>
      <c r="C370" s="240"/>
      <c r="D370" s="240"/>
      <c r="E370" s="240"/>
      <c r="F370" s="240"/>
      <c r="G370" s="240"/>
      <c r="H370" s="240"/>
      <c r="I370" s="240"/>
      <c r="J370" s="240"/>
      <c r="K370" s="240"/>
      <c r="L370" s="240"/>
      <c r="M370" s="240"/>
      <c r="N370" s="205"/>
      <c r="O370" s="205"/>
      <c r="P370" s="241"/>
      <c r="Q370" s="242"/>
      <c r="R370" s="242"/>
      <c r="S370" s="242"/>
      <c r="T370" s="240"/>
    </row>
    <row r="371" spans="2:20" x14ac:dyDescent="0.2">
      <c r="B371" s="240"/>
      <c r="C371" s="240"/>
      <c r="D371" s="240"/>
      <c r="E371" s="240"/>
      <c r="F371" s="240"/>
      <c r="G371" s="240"/>
      <c r="H371" s="240"/>
      <c r="I371" s="240"/>
      <c r="J371" s="240"/>
      <c r="K371" s="240"/>
      <c r="L371" s="240"/>
      <c r="M371" s="240"/>
      <c r="N371" s="205"/>
      <c r="O371" s="205"/>
      <c r="P371" s="241"/>
      <c r="Q371" s="242"/>
      <c r="R371" s="242"/>
      <c r="S371" s="242"/>
      <c r="T371" s="240"/>
    </row>
    <row r="372" spans="2:20" x14ac:dyDescent="0.2">
      <c r="B372" s="240"/>
      <c r="C372" s="240"/>
      <c r="D372" s="240"/>
      <c r="E372" s="240"/>
      <c r="F372" s="240"/>
      <c r="G372" s="240"/>
      <c r="H372" s="240"/>
      <c r="I372" s="240"/>
      <c r="J372" s="240"/>
      <c r="K372" s="240"/>
      <c r="L372" s="240"/>
      <c r="M372" s="240"/>
      <c r="N372" s="205"/>
      <c r="O372" s="205"/>
      <c r="P372" s="241"/>
      <c r="Q372" s="242"/>
      <c r="R372" s="242"/>
      <c r="S372" s="242"/>
      <c r="T372" s="240"/>
    </row>
    <row r="373" spans="2:20" x14ac:dyDescent="0.2">
      <c r="B373" s="240"/>
      <c r="C373" s="240"/>
      <c r="D373" s="240"/>
      <c r="E373" s="240"/>
      <c r="F373" s="240"/>
      <c r="G373" s="240"/>
      <c r="H373" s="240"/>
      <c r="I373" s="240"/>
      <c r="J373" s="240"/>
      <c r="K373" s="240"/>
      <c r="L373" s="240"/>
      <c r="M373" s="240"/>
      <c r="N373" s="205"/>
      <c r="O373" s="205"/>
      <c r="P373" s="241"/>
      <c r="Q373" s="242"/>
      <c r="R373" s="242"/>
      <c r="S373" s="242"/>
      <c r="T373" s="240"/>
    </row>
    <row r="374" spans="2:20" x14ac:dyDescent="0.2">
      <c r="B374" s="240"/>
      <c r="C374" s="240"/>
      <c r="D374" s="240"/>
      <c r="E374" s="240"/>
      <c r="F374" s="240"/>
      <c r="G374" s="240"/>
      <c r="H374" s="240"/>
      <c r="I374" s="240"/>
      <c r="J374" s="240"/>
      <c r="K374" s="240"/>
      <c r="L374" s="240"/>
      <c r="M374" s="240"/>
      <c r="N374" s="205"/>
      <c r="O374" s="205"/>
      <c r="P374" s="241"/>
      <c r="Q374" s="242"/>
      <c r="R374" s="242"/>
      <c r="S374" s="242"/>
      <c r="T374" s="240"/>
    </row>
    <row r="375" spans="2:20" x14ac:dyDescent="0.2">
      <c r="B375" s="240"/>
      <c r="C375" s="240"/>
      <c r="D375" s="240"/>
      <c r="E375" s="240"/>
      <c r="F375" s="240"/>
      <c r="G375" s="240"/>
      <c r="H375" s="240"/>
      <c r="I375" s="240"/>
      <c r="J375" s="240"/>
      <c r="K375" s="240"/>
      <c r="L375" s="240"/>
      <c r="M375" s="240"/>
      <c r="N375" s="205"/>
      <c r="O375" s="205"/>
      <c r="P375" s="241"/>
      <c r="Q375" s="242"/>
      <c r="R375" s="242"/>
      <c r="S375" s="242"/>
      <c r="T375" s="240"/>
    </row>
    <row r="376" spans="2:20" x14ac:dyDescent="0.2">
      <c r="B376" s="240"/>
      <c r="C376" s="240"/>
      <c r="D376" s="240"/>
      <c r="E376" s="240"/>
      <c r="F376" s="240"/>
      <c r="G376" s="240"/>
      <c r="H376" s="240"/>
      <c r="I376" s="240"/>
      <c r="J376" s="240"/>
      <c r="K376" s="240"/>
      <c r="L376" s="240"/>
      <c r="M376" s="240"/>
      <c r="N376" s="205"/>
      <c r="O376" s="205"/>
      <c r="P376" s="241"/>
      <c r="Q376" s="242"/>
      <c r="R376" s="242"/>
      <c r="S376" s="242"/>
      <c r="T376" s="240"/>
    </row>
    <row r="377" spans="2:20" x14ac:dyDescent="0.2">
      <c r="B377" s="240"/>
      <c r="C377" s="240"/>
      <c r="D377" s="240"/>
      <c r="E377" s="240"/>
      <c r="F377" s="240"/>
      <c r="G377" s="240"/>
      <c r="H377" s="240"/>
      <c r="I377" s="240"/>
      <c r="J377" s="240"/>
      <c r="K377" s="240"/>
      <c r="L377" s="240"/>
      <c r="M377" s="240"/>
      <c r="N377" s="205"/>
      <c r="O377" s="205"/>
      <c r="P377" s="241"/>
      <c r="Q377" s="242"/>
      <c r="R377" s="242"/>
      <c r="S377" s="242"/>
      <c r="T377" s="240"/>
    </row>
    <row r="378" spans="2:20" x14ac:dyDescent="0.2">
      <c r="B378" s="240"/>
      <c r="C378" s="240"/>
      <c r="D378" s="240"/>
      <c r="E378" s="240"/>
      <c r="F378" s="240"/>
      <c r="G378" s="240"/>
      <c r="H378" s="240"/>
      <c r="I378" s="240"/>
      <c r="J378" s="240"/>
      <c r="K378" s="240"/>
      <c r="L378" s="240"/>
      <c r="M378" s="240"/>
      <c r="N378" s="205"/>
      <c r="O378" s="205"/>
      <c r="P378" s="241"/>
      <c r="Q378" s="242"/>
      <c r="R378" s="242"/>
      <c r="S378" s="242"/>
      <c r="T378" s="240"/>
    </row>
    <row r="379" spans="2:20" x14ac:dyDescent="0.2">
      <c r="B379" s="240"/>
      <c r="C379" s="240"/>
      <c r="D379" s="240"/>
      <c r="E379" s="240"/>
      <c r="F379" s="240"/>
      <c r="G379" s="240"/>
      <c r="H379" s="240"/>
      <c r="I379" s="240"/>
      <c r="J379" s="240"/>
      <c r="K379" s="240"/>
      <c r="L379" s="240"/>
      <c r="M379" s="240"/>
      <c r="N379" s="205"/>
      <c r="O379" s="205"/>
      <c r="P379" s="241"/>
      <c r="Q379" s="242"/>
      <c r="R379" s="242"/>
      <c r="S379" s="242"/>
      <c r="T379" s="240"/>
    </row>
    <row r="380" spans="2:20" x14ac:dyDescent="0.2">
      <c r="B380" s="240"/>
      <c r="C380" s="240"/>
      <c r="D380" s="240"/>
      <c r="E380" s="240"/>
      <c r="F380" s="240"/>
      <c r="G380" s="240"/>
      <c r="H380" s="240"/>
      <c r="I380" s="240"/>
      <c r="J380" s="240"/>
      <c r="K380" s="240"/>
      <c r="L380" s="240"/>
      <c r="M380" s="240"/>
      <c r="N380" s="205"/>
      <c r="O380" s="205"/>
      <c r="P380" s="241"/>
      <c r="Q380" s="242"/>
      <c r="R380" s="242"/>
      <c r="S380" s="242"/>
      <c r="T380" s="240"/>
    </row>
    <row r="381" spans="2:20" x14ac:dyDescent="0.2">
      <c r="B381" s="240"/>
      <c r="C381" s="240"/>
      <c r="D381" s="240"/>
      <c r="E381" s="240"/>
      <c r="F381" s="240"/>
      <c r="G381" s="240"/>
      <c r="H381" s="240"/>
      <c r="I381" s="240"/>
      <c r="J381" s="240"/>
      <c r="K381" s="240"/>
      <c r="L381" s="240"/>
      <c r="M381" s="240"/>
      <c r="N381" s="205"/>
      <c r="O381" s="205"/>
      <c r="P381" s="241"/>
      <c r="Q381" s="242"/>
      <c r="R381" s="242"/>
      <c r="S381" s="242"/>
      <c r="T381" s="240"/>
    </row>
    <row r="382" spans="2:20" x14ac:dyDescent="0.2">
      <c r="B382" s="240"/>
      <c r="C382" s="240"/>
      <c r="D382" s="240"/>
      <c r="E382" s="240"/>
      <c r="F382" s="240"/>
      <c r="G382" s="240"/>
      <c r="H382" s="240"/>
      <c r="I382" s="240"/>
      <c r="J382" s="240"/>
      <c r="K382" s="240"/>
      <c r="L382" s="240"/>
      <c r="M382" s="240"/>
      <c r="N382" s="205"/>
      <c r="O382" s="205"/>
      <c r="P382" s="241"/>
      <c r="Q382" s="242"/>
      <c r="R382" s="242"/>
      <c r="S382" s="242"/>
      <c r="T382" s="240"/>
    </row>
    <row r="383" spans="2:20" x14ac:dyDescent="0.2">
      <c r="B383" s="240"/>
      <c r="C383" s="240"/>
      <c r="D383" s="240"/>
      <c r="E383" s="240"/>
      <c r="F383" s="240"/>
      <c r="G383" s="240"/>
      <c r="H383" s="240"/>
      <c r="I383" s="240"/>
      <c r="J383" s="240"/>
      <c r="K383" s="240"/>
      <c r="L383" s="240"/>
      <c r="M383" s="240"/>
      <c r="N383" s="205"/>
      <c r="O383" s="205"/>
      <c r="P383" s="241"/>
      <c r="Q383" s="242"/>
      <c r="R383" s="242"/>
      <c r="S383" s="242"/>
      <c r="T383" s="240"/>
    </row>
    <row r="384" spans="2:20" x14ac:dyDescent="0.2">
      <c r="B384" s="240"/>
      <c r="C384" s="240"/>
      <c r="D384" s="240"/>
      <c r="E384" s="240"/>
      <c r="F384" s="240"/>
      <c r="G384" s="240"/>
      <c r="H384" s="240"/>
      <c r="I384" s="240"/>
      <c r="J384" s="240"/>
      <c r="K384" s="240"/>
      <c r="L384" s="240"/>
      <c r="M384" s="240"/>
      <c r="N384" s="205"/>
      <c r="O384" s="205"/>
      <c r="P384" s="241"/>
      <c r="Q384" s="242"/>
      <c r="R384" s="242"/>
      <c r="S384" s="242"/>
      <c r="T384" s="240"/>
    </row>
    <row r="385" spans="2:20" x14ac:dyDescent="0.2">
      <c r="B385" s="240"/>
      <c r="C385" s="240"/>
      <c r="D385" s="240"/>
      <c r="E385" s="240"/>
      <c r="F385" s="240"/>
      <c r="G385" s="240"/>
      <c r="H385" s="240"/>
      <c r="I385" s="240"/>
      <c r="J385" s="240"/>
      <c r="K385" s="240"/>
      <c r="L385" s="240"/>
      <c r="M385" s="240"/>
      <c r="N385" s="205"/>
      <c r="O385" s="205"/>
      <c r="P385" s="241"/>
      <c r="Q385" s="242"/>
      <c r="R385" s="242"/>
      <c r="S385" s="242"/>
      <c r="T385" s="240"/>
    </row>
    <row r="386" spans="2:20" x14ac:dyDescent="0.2">
      <c r="B386" s="240"/>
      <c r="C386" s="240"/>
      <c r="D386" s="240"/>
      <c r="E386" s="240"/>
      <c r="F386" s="240"/>
      <c r="G386" s="240"/>
      <c r="H386" s="240"/>
      <c r="I386" s="240"/>
      <c r="J386" s="240"/>
      <c r="K386" s="240"/>
      <c r="L386" s="240"/>
      <c r="M386" s="240"/>
      <c r="N386" s="205"/>
      <c r="O386" s="205"/>
      <c r="P386" s="241"/>
      <c r="Q386" s="242"/>
      <c r="R386" s="242"/>
      <c r="S386" s="242"/>
      <c r="T386" s="240"/>
    </row>
    <row r="387" spans="2:20" x14ac:dyDescent="0.2">
      <c r="B387" s="240"/>
      <c r="C387" s="240"/>
      <c r="D387" s="240"/>
      <c r="E387" s="240"/>
      <c r="F387" s="240"/>
      <c r="G387" s="240"/>
      <c r="H387" s="240"/>
      <c r="I387" s="240"/>
      <c r="J387" s="240"/>
      <c r="K387" s="240"/>
      <c r="L387" s="240"/>
      <c r="M387" s="240"/>
      <c r="N387" s="205"/>
      <c r="O387" s="205"/>
      <c r="P387" s="241"/>
      <c r="Q387" s="242"/>
      <c r="R387" s="242"/>
      <c r="S387" s="242"/>
      <c r="T387" s="240"/>
    </row>
    <row r="388" spans="2:20" x14ac:dyDescent="0.2">
      <c r="B388" s="240"/>
      <c r="C388" s="240"/>
      <c r="D388" s="240"/>
      <c r="E388" s="240"/>
      <c r="F388" s="240"/>
      <c r="G388" s="240"/>
      <c r="H388" s="240"/>
      <c r="I388" s="240"/>
      <c r="J388" s="240"/>
      <c r="K388" s="240"/>
      <c r="L388" s="240"/>
      <c r="M388" s="240"/>
      <c r="N388" s="205"/>
      <c r="O388" s="205"/>
      <c r="P388" s="241"/>
      <c r="Q388" s="242"/>
      <c r="R388" s="242"/>
      <c r="S388" s="242"/>
      <c r="T388" s="240"/>
    </row>
    <row r="389" spans="2:20" x14ac:dyDescent="0.2">
      <c r="B389" s="240"/>
      <c r="C389" s="240"/>
      <c r="D389" s="240"/>
      <c r="E389" s="240"/>
      <c r="F389" s="240"/>
      <c r="G389" s="240"/>
      <c r="H389" s="240"/>
      <c r="I389" s="240"/>
      <c r="J389" s="240"/>
      <c r="K389" s="240"/>
      <c r="L389" s="240"/>
      <c r="M389" s="240"/>
      <c r="N389" s="205"/>
      <c r="O389" s="205"/>
      <c r="P389" s="241"/>
      <c r="Q389" s="242"/>
      <c r="R389" s="242"/>
      <c r="S389" s="242"/>
      <c r="T389" s="240"/>
    </row>
    <row r="390" spans="2:20" x14ac:dyDescent="0.2">
      <c r="B390" s="240"/>
      <c r="C390" s="240"/>
      <c r="D390" s="240"/>
      <c r="E390" s="240"/>
      <c r="F390" s="240"/>
      <c r="G390" s="240"/>
      <c r="H390" s="240"/>
      <c r="I390" s="240"/>
      <c r="J390" s="240"/>
      <c r="K390" s="240"/>
      <c r="L390" s="240"/>
      <c r="M390" s="240"/>
      <c r="N390" s="205"/>
      <c r="O390" s="205"/>
      <c r="P390" s="241"/>
      <c r="Q390" s="242"/>
      <c r="R390" s="242"/>
      <c r="S390" s="242"/>
      <c r="T390" s="240"/>
    </row>
    <row r="391" spans="2:20" x14ac:dyDescent="0.2">
      <c r="B391" s="240"/>
      <c r="C391" s="240"/>
      <c r="D391" s="240"/>
      <c r="E391" s="240"/>
      <c r="F391" s="240"/>
      <c r="G391" s="240"/>
      <c r="H391" s="240"/>
      <c r="I391" s="240"/>
      <c r="J391" s="240"/>
      <c r="K391" s="240"/>
      <c r="L391" s="240"/>
      <c r="M391" s="240"/>
      <c r="N391" s="205"/>
      <c r="O391" s="205"/>
      <c r="P391" s="241"/>
      <c r="Q391" s="242"/>
      <c r="R391" s="242"/>
      <c r="S391" s="242"/>
      <c r="T391" s="240"/>
    </row>
    <row r="392" spans="2:20" x14ac:dyDescent="0.2">
      <c r="B392" s="240"/>
      <c r="C392" s="240"/>
      <c r="D392" s="240"/>
      <c r="E392" s="240"/>
      <c r="F392" s="240"/>
      <c r="G392" s="240"/>
      <c r="H392" s="240"/>
      <c r="I392" s="240"/>
      <c r="J392" s="240"/>
      <c r="K392" s="240"/>
      <c r="L392" s="240"/>
      <c r="M392" s="240"/>
      <c r="N392" s="205"/>
      <c r="O392" s="205"/>
      <c r="P392" s="241"/>
      <c r="Q392" s="242"/>
      <c r="R392" s="242"/>
      <c r="S392" s="242"/>
      <c r="T392" s="240"/>
    </row>
    <row r="393" spans="2:20" x14ac:dyDescent="0.2">
      <c r="B393" s="240"/>
      <c r="C393" s="240"/>
      <c r="D393" s="240"/>
      <c r="E393" s="240"/>
      <c r="F393" s="240"/>
      <c r="G393" s="240"/>
      <c r="H393" s="240"/>
      <c r="I393" s="240"/>
      <c r="J393" s="240"/>
      <c r="K393" s="240"/>
      <c r="L393" s="240"/>
      <c r="M393" s="240"/>
      <c r="N393" s="205"/>
      <c r="O393" s="205"/>
      <c r="P393" s="241"/>
      <c r="Q393" s="242"/>
      <c r="R393" s="242"/>
      <c r="S393" s="242"/>
      <c r="T393" s="240"/>
    </row>
    <row r="394" spans="2:20" x14ac:dyDescent="0.2">
      <c r="B394" s="240"/>
      <c r="C394" s="240"/>
      <c r="D394" s="240"/>
      <c r="E394" s="240"/>
      <c r="F394" s="240"/>
      <c r="G394" s="240"/>
      <c r="H394" s="240"/>
      <c r="I394" s="240"/>
      <c r="J394" s="240"/>
      <c r="K394" s="240"/>
      <c r="L394" s="240"/>
      <c r="M394" s="240"/>
      <c r="N394" s="205"/>
      <c r="O394" s="205"/>
      <c r="P394" s="241"/>
      <c r="Q394" s="242"/>
      <c r="R394" s="242"/>
      <c r="S394" s="242"/>
      <c r="T394" s="240"/>
    </row>
    <row r="395" spans="2:20" x14ac:dyDescent="0.2">
      <c r="B395" s="240"/>
      <c r="C395" s="240"/>
      <c r="D395" s="240"/>
      <c r="E395" s="240"/>
      <c r="F395" s="240"/>
      <c r="G395" s="240"/>
      <c r="H395" s="240"/>
      <c r="I395" s="240"/>
      <c r="J395" s="240"/>
      <c r="K395" s="240"/>
      <c r="L395" s="240"/>
      <c r="M395" s="240"/>
      <c r="N395" s="205"/>
      <c r="O395" s="205"/>
      <c r="P395" s="241"/>
      <c r="Q395" s="242"/>
      <c r="R395" s="242"/>
      <c r="S395" s="242"/>
      <c r="T395" s="240"/>
    </row>
    <row r="396" spans="2:20" x14ac:dyDescent="0.2">
      <c r="B396" s="240"/>
      <c r="C396" s="240"/>
      <c r="D396" s="240"/>
      <c r="E396" s="240"/>
      <c r="F396" s="240"/>
      <c r="G396" s="240"/>
      <c r="H396" s="240"/>
      <c r="I396" s="240"/>
      <c r="J396" s="240"/>
      <c r="K396" s="240"/>
      <c r="L396" s="240"/>
      <c r="M396" s="240"/>
      <c r="N396" s="205"/>
      <c r="O396" s="205"/>
      <c r="P396" s="241"/>
      <c r="Q396" s="242"/>
      <c r="R396" s="242"/>
      <c r="S396" s="242"/>
      <c r="T396" s="240"/>
    </row>
    <row r="397" spans="2:20" x14ac:dyDescent="0.2">
      <c r="B397" s="240"/>
      <c r="C397" s="240"/>
      <c r="D397" s="240"/>
      <c r="E397" s="240"/>
      <c r="F397" s="240"/>
      <c r="G397" s="240"/>
      <c r="H397" s="240"/>
      <c r="I397" s="240"/>
      <c r="J397" s="240"/>
      <c r="K397" s="240"/>
      <c r="L397" s="240"/>
      <c r="M397" s="240"/>
      <c r="N397" s="205"/>
      <c r="O397" s="205"/>
      <c r="P397" s="241"/>
      <c r="Q397" s="242"/>
      <c r="R397" s="242"/>
      <c r="S397" s="242"/>
      <c r="T397" s="240"/>
    </row>
    <row r="398" spans="2:20" x14ac:dyDescent="0.2">
      <c r="B398" s="240"/>
      <c r="C398" s="240"/>
      <c r="D398" s="240"/>
      <c r="E398" s="240"/>
      <c r="F398" s="240"/>
      <c r="G398" s="240"/>
      <c r="H398" s="240"/>
      <c r="I398" s="240"/>
      <c r="J398" s="240"/>
      <c r="K398" s="240"/>
      <c r="L398" s="240"/>
      <c r="M398" s="240"/>
      <c r="N398" s="205"/>
      <c r="O398" s="205"/>
      <c r="P398" s="241"/>
      <c r="Q398" s="242"/>
      <c r="R398" s="242"/>
      <c r="S398" s="242"/>
      <c r="T398" s="240"/>
    </row>
    <row r="399" spans="2:20" x14ac:dyDescent="0.2">
      <c r="B399" s="240"/>
      <c r="C399" s="240"/>
      <c r="D399" s="240"/>
      <c r="E399" s="240"/>
      <c r="F399" s="240"/>
      <c r="G399" s="240"/>
      <c r="H399" s="240"/>
      <c r="I399" s="240"/>
      <c r="J399" s="240"/>
      <c r="K399" s="240"/>
      <c r="L399" s="240"/>
      <c r="M399" s="240"/>
      <c r="N399" s="205"/>
      <c r="O399" s="205"/>
      <c r="P399" s="241"/>
      <c r="Q399" s="242"/>
      <c r="R399" s="242"/>
      <c r="S399" s="242"/>
      <c r="T399" s="240"/>
    </row>
    <row r="400" spans="2:20" x14ac:dyDescent="0.2">
      <c r="B400" s="240"/>
      <c r="C400" s="240"/>
      <c r="D400" s="240"/>
      <c r="E400" s="240"/>
      <c r="F400" s="240"/>
      <c r="G400" s="240"/>
      <c r="H400" s="240"/>
      <c r="I400" s="240"/>
      <c r="J400" s="240"/>
      <c r="K400" s="240"/>
      <c r="L400" s="240"/>
      <c r="M400" s="240"/>
      <c r="N400" s="205"/>
      <c r="O400" s="205"/>
      <c r="P400" s="241"/>
      <c r="Q400" s="242"/>
      <c r="R400" s="242"/>
      <c r="S400" s="242"/>
      <c r="T400" s="240"/>
    </row>
    <row r="401" spans="2:20" x14ac:dyDescent="0.2">
      <c r="B401" s="240"/>
      <c r="C401" s="240"/>
      <c r="D401" s="240"/>
      <c r="E401" s="240"/>
      <c r="F401" s="240"/>
      <c r="G401" s="240"/>
      <c r="H401" s="240"/>
      <c r="I401" s="240"/>
      <c r="J401" s="240"/>
      <c r="K401" s="240"/>
      <c r="L401" s="240"/>
      <c r="M401" s="240"/>
      <c r="N401" s="205"/>
      <c r="O401" s="205"/>
      <c r="P401" s="241"/>
      <c r="Q401" s="242"/>
      <c r="R401" s="242"/>
      <c r="S401" s="242"/>
      <c r="T401" s="240"/>
    </row>
    <row r="402" spans="2:20" x14ac:dyDescent="0.2">
      <c r="B402" s="240"/>
      <c r="C402" s="240"/>
      <c r="D402" s="240"/>
      <c r="E402" s="240"/>
      <c r="F402" s="240"/>
      <c r="G402" s="240"/>
      <c r="H402" s="240"/>
      <c r="I402" s="240"/>
      <c r="J402" s="240"/>
      <c r="K402" s="240"/>
      <c r="L402" s="240"/>
      <c r="M402" s="240"/>
      <c r="N402" s="240"/>
      <c r="O402" s="240"/>
      <c r="P402" s="205"/>
      <c r="Q402" s="242"/>
      <c r="R402" s="242"/>
      <c r="S402" s="242"/>
      <c r="T402" s="240"/>
    </row>
    <row r="403" spans="2:20" x14ac:dyDescent="0.2">
      <c r="B403" s="240"/>
      <c r="C403" s="240"/>
      <c r="D403" s="240"/>
      <c r="E403" s="240"/>
      <c r="F403" s="240"/>
      <c r="G403" s="240"/>
      <c r="H403" s="240"/>
      <c r="I403" s="240"/>
      <c r="J403" s="240"/>
      <c r="K403" s="240"/>
      <c r="L403" s="240"/>
      <c r="M403" s="240"/>
      <c r="N403" s="240"/>
      <c r="O403" s="240"/>
      <c r="P403" s="205"/>
      <c r="Q403" s="242"/>
      <c r="R403" s="242"/>
      <c r="S403" s="242"/>
      <c r="T403" s="240"/>
    </row>
    <row r="404" spans="2:20" x14ac:dyDescent="0.2">
      <c r="B404" s="240"/>
      <c r="C404" s="240"/>
      <c r="D404" s="240"/>
      <c r="E404" s="240"/>
      <c r="F404" s="240"/>
      <c r="G404" s="240"/>
      <c r="H404" s="240"/>
      <c r="I404" s="240"/>
      <c r="J404" s="240"/>
      <c r="K404" s="240"/>
      <c r="L404" s="240"/>
      <c r="M404" s="240"/>
      <c r="N404" s="240"/>
      <c r="O404" s="240"/>
      <c r="P404" s="205"/>
      <c r="Q404" s="242"/>
      <c r="R404" s="242"/>
      <c r="S404" s="242"/>
      <c r="T404" s="240"/>
    </row>
    <row r="405" spans="2:20" x14ac:dyDescent="0.2">
      <c r="B405" s="240"/>
      <c r="C405" s="240"/>
      <c r="D405" s="240"/>
      <c r="E405" s="240"/>
      <c r="F405" s="240"/>
      <c r="G405" s="240"/>
      <c r="H405" s="240"/>
      <c r="I405" s="240"/>
      <c r="J405" s="240"/>
      <c r="K405" s="240"/>
      <c r="L405" s="240"/>
      <c r="M405" s="240"/>
      <c r="N405" s="240"/>
      <c r="O405" s="240"/>
      <c r="P405" s="205"/>
      <c r="Q405" s="242"/>
      <c r="R405" s="242"/>
      <c r="S405" s="242"/>
      <c r="T405" s="240"/>
    </row>
    <row r="406" spans="2:20" x14ac:dyDescent="0.2">
      <c r="B406" s="240"/>
      <c r="C406" s="240"/>
      <c r="D406" s="240"/>
      <c r="E406" s="240"/>
      <c r="F406" s="240"/>
      <c r="G406" s="240"/>
      <c r="H406" s="240"/>
      <c r="I406" s="240"/>
      <c r="J406" s="240"/>
      <c r="K406" s="240"/>
      <c r="L406" s="240"/>
      <c r="M406" s="240"/>
      <c r="N406" s="240"/>
      <c r="O406" s="240"/>
      <c r="P406" s="205"/>
      <c r="Q406" s="242"/>
      <c r="R406" s="242"/>
      <c r="S406" s="242"/>
      <c r="T406" s="240"/>
    </row>
    <row r="407" spans="2:20" x14ac:dyDescent="0.2">
      <c r="B407" s="240"/>
      <c r="C407" s="240"/>
      <c r="D407" s="240"/>
      <c r="E407" s="240"/>
      <c r="F407" s="240"/>
      <c r="G407" s="240"/>
      <c r="H407" s="240"/>
      <c r="I407" s="240"/>
      <c r="J407" s="240"/>
      <c r="K407" s="240"/>
      <c r="L407" s="240"/>
      <c r="M407" s="240"/>
      <c r="N407" s="240"/>
      <c r="O407" s="240"/>
      <c r="P407" s="205"/>
      <c r="Q407" s="242"/>
      <c r="R407" s="242"/>
      <c r="S407" s="242"/>
      <c r="T407" s="240"/>
    </row>
    <row r="408" spans="2:20" x14ac:dyDescent="0.2">
      <c r="B408" s="240"/>
      <c r="C408" s="240"/>
      <c r="D408" s="240"/>
      <c r="E408" s="240"/>
      <c r="F408" s="240"/>
      <c r="G408" s="240"/>
      <c r="H408" s="240"/>
      <c r="I408" s="240"/>
      <c r="J408" s="240"/>
      <c r="K408" s="240"/>
      <c r="L408" s="240"/>
      <c r="M408" s="240"/>
      <c r="N408" s="240"/>
      <c r="O408" s="240"/>
      <c r="P408" s="205"/>
      <c r="Q408" s="242"/>
      <c r="R408" s="242"/>
      <c r="S408" s="242"/>
      <c r="T408" s="240"/>
    </row>
    <row r="409" spans="2:20" x14ac:dyDescent="0.2">
      <c r="B409" s="240"/>
      <c r="C409" s="240"/>
      <c r="D409" s="240"/>
      <c r="E409" s="240"/>
      <c r="F409" s="240"/>
      <c r="G409" s="240"/>
      <c r="H409" s="240"/>
      <c r="I409" s="240"/>
      <c r="J409" s="240"/>
      <c r="K409" s="240"/>
      <c r="L409" s="240"/>
      <c r="M409" s="240"/>
      <c r="N409" s="240"/>
      <c r="O409" s="240"/>
      <c r="P409" s="205"/>
      <c r="Q409" s="242"/>
      <c r="R409" s="242"/>
      <c r="S409" s="242"/>
      <c r="T409" s="240"/>
    </row>
    <row r="410" spans="2:20" x14ac:dyDescent="0.2">
      <c r="B410" s="240"/>
      <c r="C410" s="240"/>
      <c r="D410" s="240"/>
      <c r="E410" s="240"/>
      <c r="F410" s="240"/>
      <c r="G410" s="240"/>
      <c r="H410" s="240"/>
      <c r="I410" s="240"/>
      <c r="J410" s="240"/>
      <c r="K410" s="240"/>
      <c r="L410" s="240"/>
      <c r="M410" s="240"/>
      <c r="N410" s="240"/>
      <c r="O410" s="240"/>
      <c r="P410" s="205"/>
      <c r="Q410" s="242"/>
      <c r="R410" s="242"/>
      <c r="S410" s="242"/>
      <c r="T410" s="240"/>
    </row>
    <row r="411" spans="2:20" x14ac:dyDescent="0.2">
      <c r="B411" s="240"/>
      <c r="C411" s="240"/>
      <c r="D411" s="240"/>
      <c r="E411" s="240"/>
      <c r="F411" s="240"/>
      <c r="G411" s="240"/>
      <c r="H411" s="240"/>
      <c r="I411" s="240"/>
      <c r="J411" s="240"/>
      <c r="K411" s="240"/>
      <c r="L411" s="240"/>
      <c r="M411" s="240"/>
      <c r="N411" s="240"/>
      <c r="O411" s="240"/>
      <c r="P411" s="205"/>
      <c r="Q411" s="242"/>
      <c r="R411" s="242"/>
      <c r="S411" s="242"/>
      <c r="T411" s="240"/>
    </row>
    <row r="412" spans="2:20" x14ac:dyDescent="0.2">
      <c r="B412" s="240"/>
      <c r="C412" s="240"/>
      <c r="D412" s="240"/>
      <c r="E412" s="240"/>
      <c r="F412" s="240"/>
      <c r="G412" s="240"/>
      <c r="H412" s="240"/>
      <c r="I412" s="240"/>
      <c r="J412" s="240"/>
      <c r="K412" s="240"/>
      <c r="L412" s="240"/>
      <c r="M412" s="240"/>
      <c r="N412" s="240"/>
      <c r="O412" s="240"/>
      <c r="P412" s="205"/>
      <c r="Q412" s="242"/>
      <c r="R412" s="242"/>
      <c r="S412" s="242"/>
      <c r="T412" s="240"/>
    </row>
    <row r="413" spans="2:20" x14ac:dyDescent="0.2">
      <c r="B413" s="240"/>
      <c r="C413" s="240"/>
      <c r="D413" s="240"/>
      <c r="E413" s="240"/>
      <c r="F413" s="240"/>
      <c r="G413" s="240"/>
      <c r="H413" s="240"/>
      <c r="I413" s="240"/>
      <c r="J413" s="240"/>
      <c r="K413" s="240"/>
      <c r="L413" s="240"/>
      <c r="M413" s="240"/>
      <c r="N413" s="240"/>
      <c r="O413" s="240"/>
      <c r="P413" s="205"/>
      <c r="Q413" s="242"/>
      <c r="R413" s="242"/>
      <c r="S413" s="242"/>
      <c r="T413" s="240"/>
    </row>
    <row r="414" spans="2:20" x14ac:dyDescent="0.2">
      <c r="B414" s="240"/>
      <c r="C414" s="240"/>
      <c r="D414" s="240"/>
      <c r="E414" s="240"/>
      <c r="F414" s="240"/>
      <c r="G414" s="240"/>
      <c r="H414" s="240"/>
      <c r="I414" s="240"/>
      <c r="J414" s="240"/>
      <c r="K414" s="240"/>
      <c r="L414" s="240"/>
      <c r="M414" s="240"/>
      <c r="N414" s="240"/>
      <c r="O414" s="240"/>
      <c r="P414" s="205"/>
      <c r="Q414" s="242"/>
      <c r="R414" s="242"/>
      <c r="S414" s="242"/>
      <c r="T414" s="240"/>
    </row>
    <row r="415" spans="2:20" x14ac:dyDescent="0.2">
      <c r="B415" s="240"/>
      <c r="C415" s="240"/>
      <c r="D415" s="240"/>
      <c r="E415" s="240"/>
      <c r="F415" s="240"/>
      <c r="G415" s="240"/>
      <c r="H415" s="240"/>
      <c r="I415" s="240"/>
      <c r="J415" s="240"/>
      <c r="K415" s="240"/>
      <c r="L415" s="240"/>
      <c r="M415" s="240"/>
      <c r="N415" s="240"/>
      <c r="O415" s="240"/>
      <c r="P415" s="205"/>
      <c r="Q415" s="242"/>
      <c r="R415" s="242"/>
      <c r="S415" s="242"/>
      <c r="T415" s="240"/>
    </row>
    <row r="416" spans="2:20" x14ac:dyDescent="0.2">
      <c r="B416" s="240"/>
      <c r="C416" s="240"/>
      <c r="D416" s="240"/>
      <c r="E416" s="240"/>
      <c r="F416" s="240"/>
      <c r="G416" s="240"/>
      <c r="H416" s="240"/>
      <c r="I416" s="240"/>
      <c r="J416" s="240"/>
      <c r="K416" s="240"/>
      <c r="L416" s="240"/>
      <c r="M416" s="240"/>
      <c r="N416" s="240"/>
      <c r="O416" s="240"/>
      <c r="P416" s="205"/>
      <c r="Q416" s="242"/>
      <c r="R416" s="242"/>
      <c r="S416" s="242"/>
      <c r="T416" s="240"/>
    </row>
    <row r="417" spans="2:20" x14ac:dyDescent="0.2">
      <c r="B417" s="240"/>
      <c r="C417" s="240"/>
      <c r="D417" s="240"/>
      <c r="E417" s="240"/>
      <c r="F417" s="240"/>
      <c r="G417" s="240"/>
      <c r="H417" s="240"/>
      <c r="I417" s="240"/>
      <c r="J417" s="240"/>
      <c r="K417" s="240"/>
      <c r="L417" s="240"/>
      <c r="M417" s="240"/>
      <c r="N417" s="240"/>
      <c r="O417" s="240"/>
      <c r="P417" s="205"/>
      <c r="Q417" s="242"/>
      <c r="R417" s="242"/>
      <c r="S417" s="242"/>
      <c r="T417" s="240"/>
    </row>
    <row r="418" spans="2:20" x14ac:dyDescent="0.2">
      <c r="B418" s="240"/>
      <c r="C418" s="240"/>
      <c r="D418" s="240"/>
      <c r="E418" s="240"/>
      <c r="F418" s="240"/>
      <c r="G418" s="240"/>
      <c r="H418" s="240"/>
      <c r="I418" s="240"/>
      <c r="J418" s="240"/>
      <c r="K418" s="240"/>
      <c r="L418" s="240"/>
      <c r="M418" s="240"/>
      <c r="N418" s="240"/>
      <c r="O418" s="240"/>
      <c r="P418" s="205"/>
      <c r="Q418" s="242"/>
      <c r="R418" s="242"/>
      <c r="S418" s="242"/>
      <c r="T418" s="240"/>
    </row>
    <row r="419" spans="2:20" x14ac:dyDescent="0.2">
      <c r="B419" s="240"/>
      <c r="C419" s="240"/>
      <c r="D419" s="240"/>
      <c r="E419" s="240"/>
      <c r="F419" s="240"/>
      <c r="G419" s="240"/>
      <c r="H419" s="240"/>
      <c r="I419" s="240"/>
      <c r="J419" s="240"/>
      <c r="K419" s="240"/>
      <c r="L419" s="240"/>
      <c r="M419" s="240"/>
      <c r="N419" s="240"/>
      <c r="O419" s="240"/>
      <c r="P419" s="205"/>
      <c r="Q419" s="242"/>
      <c r="R419" s="242"/>
      <c r="S419" s="242"/>
      <c r="T419" s="240"/>
    </row>
    <row r="420" spans="2:20" x14ac:dyDescent="0.2">
      <c r="B420" s="240"/>
      <c r="C420" s="240"/>
      <c r="D420" s="240"/>
      <c r="E420" s="240"/>
      <c r="F420" s="240"/>
      <c r="G420" s="240"/>
      <c r="H420" s="240"/>
      <c r="I420" s="240"/>
      <c r="J420" s="240"/>
      <c r="K420" s="240"/>
      <c r="L420" s="240"/>
      <c r="M420" s="240"/>
      <c r="N420" s="240"/>
      <c r="O420" s="240"/>
      <c r="P420" s="205"/>
      <c r="Q420" s="242"/>
      <c r="R420" s="242"/>
      <c r="S420" s="242"/>
      <c r="T420" s="240"/>
    </row>
    <row r="421" spans="2:20" x14ac:dyDescent="0.2">
      <c r="B421" s="240"/>
      <c r="C421" s="240"/>
      <c r="D421" s="240"/>
      <c r="E421" s="240"/>
      <c r="F421" s="240"/>
      <c r="G421" s="240"/>
      <c r="H421" s="240"/>
      <c r="I421" s="240"/>
      <c r="J421" s="240"/>
      <c r="K421" s="240"/>
      <c r="L421" s="240"/>
      <c r="M421" s="240"/>
      <c r="N421" s="240"/>
      <c r="O421" s="240"/>
      <c r="P421" s="205"/>
      <c r="Q421" s="242"/>
      <c r="R421" s="242"/>
      <c r="S421" s="242"/>
      <c r="T421" s="240"/>
    </row>
    <row r="422" spans="2:20" x14ac:dyDescent="0.2">
      <c r="B422" s="240"/>
      <c r="C422" s="240"/>
      <c r="D422" s="240"/>
      <c r="E422" s="240"/>
      <c r="F422" s="240"/>
      <c r="G422" s="240"/>
      <c r="H422" s="240"/>
      <c r="I422" s="240"/>
      <c r="J422" s="240"/>
      <c r="K422" s="240"/>
      <c r="L422" s="240"/>
      <c r="M422" s="240"/>
      <c r="N422" s="240"/>
      <c r="O422" s="240"/>
      <c r="P422" s="205"/>
      <c r="Q422" s="242"/>
      <c r="R422" s="242"/>
      <c r="S422" s="242"/>
      <c r="T422" s="240"/>
    </row>
    <row r="423" spans="2:20" x14ac:dyDescent="0.2">
      <c r="B423" s="240"/>
      <c r="C423" s="240"/>
      <c r="D423" s="240"/>
      <c r="E423" s="240"/>
      <c r="F423" s="240"/>
      <c r="G423" s="240"/>
      <c r="H423" s="240"/>
      <c r="I423" s="240"/>
      <c r="J423" s="240"/>
      <c r="K423" s="240"/>
      <c r="L423" s="240"/>
      <c r="M423" s="240"/>
      <c r="N423" s="240"/>
      <c r="O423" s="240"/>
      <c r="P423" s="205"/>
      <c r="Q423" s="242"/>
      <c r="R423" s="242"/>
      <c r="S423" s="242"/>
      <c r="T423" s="240"/>
    </row>
    <row r="424" spans="2:20" x14ac:dyDescent="0.2">
      <c r="B424" s="240"/>
      <c r="C424" s="240"/>
      <c r="D424" s="240"/>
      <c r="E424" s="240"/>
      <c r="F424" s="240"/>
      <c r="G424" s="240"/>
      <c r="H424" s="240"/>
      <c r="I424" s="240"/>
      <c r="J424" s="240"/>
      <c r="K424" s="240"/>
      <c r="L424" s="240"/>
      <c r="M424" s="240"/>
      <c r="N424" s="240"/>
      <c r="O424" s="240"/>
      <c r="P424" s="205"/>
      <c r="Q424" s="242"/>
      <c r="R424" s="242"/>
      <c r="S424" s="242"/>
      <c r="T424" s="240"/>
    </row>
    <row r="425" spans="2:20" x14ac:dyDescent="0.2">
      <c r="B425" s="240"/>
      <c r="C425" s="240"/>
      <c r="D425" s="240"/>
      <c r="E425" s="240"/>
      <c r="F425" s="240"/>
      <c r="G425" s="240"/>
      <c r="H425" s="240"/>
      <c r="I425" s="240"/>
      <c r="J425" s="240"/>
      <c r="K425" s="240"/>
      <c r="L425" s="240"/>
      <c r="M425" s="240"/>
      <c r="N425" s="240"/>
      <c r="O425" s="240"/>
      <c r="P425" s="205"/>
      <c r="Q425" s="242"/>
      <c r="R425" s="242"/>
      <c r="S425" s="242"/>
      <c r="T425" s="240"/>
    </row>
    <row r="426" spans="2:20" x14ac:dyDescent="0.2">
      <c r="B426" s="240"/>
      <c r="C426" s="240"/>
      <c r="D426" s="240"/>
      <c r="E426" s="240"/>
      <c r="F426" s="240"/>
      <c r="G426" s="240"/>
      <c r="H426" s="240"/>
      <c r="I426" s="240"/>
      <c r="J426" s="240"/>
      <c r="K426" s="240"/>
      <c r="L426" s="240"/>
      <c r="M426" s="240"/>
      <c r="N426" s="240"/>
      <c r="O426" s="240"/>
      <c r="P426" s="205"/>
      <c r="Q426" s="242"/>
      <c r="R426" s="242"/>
      <c r="S426" s="242"/>
      <c r="T426" s="240"/>
    </row>
    <row r="427" spans="2:20" x14ac:dyDescent="0.2">
      <c r="B427" s="240"/>
      <c r="C427" s="240"/>
      <c r="D427" s="240"/>
      <c r="E427" s="240"/>
      <c r="F427" s="240"/>
      <c r="G427" s="240"/>
      <c r="H427" s="240"/>
      <c r="I427" s="240"/>
      <c r="J427" s="240"/>
      <c r="K427" s="240"/>
      <c r="L427" s="240"/>
      <c r="M427" s="240"/>
      <c r="N427" s="240"/>
      <c r="O427" s="240"/>
      <c r="P427" s="205"/>
      <c r="Q427" s="242"/>
      <c r="R427" s="242"/>
      <c r="S427" s="242"/>
      <c r="T427" s="240"/>
    </row>
    <row r="428" spans="2:20" x14ac:dyDescent="0.2">
      <c r="B428" s="240"/>
      <c r="C428" s="240"/>
      <c r="D428" s="240"/>
      <c r="E428" s="240"/>
      <c r="F428" s="240"/>
      <c r="G428" s="240"/>
      <c r="H428" s="240"/>
      <c r="I428" s="240"/>
      <c r="J428" s="240"/>
      <c r="K428" s="240"/>
      <c r="L428" s="240"/>
      <c r="M428" s="240"/>
      <c r="N428" s="240"/>
      <c r="O428" s="240"/>
      <c r="P428" s="205"/>
      <c r="Q428" s="242"/>
      <c r="R428" s="242"/>
      <c r="S428" s="242"/>
      <c r="T428" s="240"/>
    </row>
    <row r="429" spans="2:20" x14ac:dyDescent="0.2">
      <c r="B429" s="240"/>
      <c r="C429" s="240"/>
      <c r="D429" s="240"/>
      <c r="E429" s="240"/>
      <c r="F429" s="240"/>
      <c r="G429" s="240"/>
      <c r="H429" s="240"/>
      <c r="I429" s="240"/>
      <c r="J429" s="240"/>
      <c r="K429" s="240"/>
      <c r="L429" s="240"/>
      <c r="M429" s="240"/>
      <c r="N429" s="240"/>
      <c r="O429" s="240"/>
      <c r="P429" s="205"/>
      <c r="Q429" s="242"/>
      <c r="R429" s="242"/>
      <c r="S429" s="242"/>
      <c r="T429" s="240"/>
    </row>
    <row r="430" spans="2:20" x14ac:dyDescent="0.2">
      <c r="B430" s="240"/>
      <c r="C430" s="240"/>
      <c r="D430" s="240"/>
      <c r="E430" s="240"/>
      <c r="F430" s="240"/>
      <c r="G430" s="240"/>
      <c r="H430" s="240"/>
      <c r="I430" s="240"/>
      <c r="J430" s="240"/>
      <c r="K430" s="240"/>
      <c r="L430" s="240"/>
      <c r="M430" s="240"/>
      <c r="N430" s="240"/>
      <c r="O430" s="240"/>
      <c r="P430" s="205"/>
      <c r="Q430" s="242"/>
      <c r="R430" s="242"/>
      <c r="S430" s="242"/>
      <c r="T430" s="240"/>
    </row>
    <row r="431" spans="2:20" x14ac:dyDescent="0.2">
      <c r="B431" s="240"/>
      <c r="C431" s="240"/>
      <c r="D431" s="240"/>
      <c r="E431" s="240"/>
      <c r="F431" s="240"/>
      <c r="G431" s="240"/>
      <c r="H431" s="240"/>
      <c r="I431" s="240"/>
      <c r="J431" s="240"/>
      <c r="K431" s="240"/>
      <c r="L431" s="240"/>
      <c r="M431" s="240"/>
      <c r="N431" s="240"/>
      <c r="O431" s="240"/>
      <c r="P431" s="205"/>
      <c r="Q431" s="242"/>
      <c r="R431" s="242"/>
      <c r="S431" s="242"/>
      <c r="T431" s="240"/>
    </row>
    <row r="432" spans="2:20" x14ac:dyDescent="0.2">
      <c r="B432" s="240"/>
      <c r="C432" s="240"/>
      <c r="D432" s="240"/>
      <c r="E432" s="240"/>
      <c r="F432" s="240"/>
      <c r="G432" s="240"/>
      <c r="H432" s="240"/>
      <c r="I432" s="240"/>
      <c r="J432" s="240"/>
      <c r="K432" s="240"/>
      <c r="L432" s="240"/>
      <c r="M432" s="240"/>
      <c r="N432" s="240"/>
      <c r="O432" s="240"/>
      <c r="P432" s="205"/>
      <c r="Q432" s="242"/>
      <c r="R432" s="242"/>
      <c r="S432" s="242"/>
      <c r="T432" s="240"/>
    </row>
    <row r="433" spans="2:20" x14ac:dyDescent="0.2">
      <c r="B433" s="240"/>
      <c r="C433" s="240"/>
      <c r="D433" s="240"/>
      <c r="E433" s="240"/>
      <c r="F433" s="240"/>
      <c r="G433" s="240"/>
      <c r="H433" s="240"/>
      <c r="I433" s="240"/>
      <c r="J433" s="240"/>
      <c r="K433" s="240"/>
      <c r="L433" s="240"/>
      <c r="M433" s="240"/>
      <c r="N433" s="240"/>
      <c r="O433" s="240"/>
      <c r="P433" s="205"/>
      <c r="Q433" s="242"/>
      <c r="R433" s="242"/>
      <c r="S433" s="242"/>
      <c r="T433" s="240"/>
    </row>
    <row r="434" spans="2:20" x14ac:dyDescent="0.2">
      <c r="B434" s="240"/>
      <c r="C434" s="240"/>
      <c r="D434" s="240"/>
      <c r="E434" s="240"/>
      <c r="F434" s="240"/>
      <c r="G434" s="240"/>
      <c r="H434" s="240"/>
      <c r="I434" s="240"/>
      <c r="J434" s="240"/>
      <c r="K434" s="240"/>
      <c r="L434" s="240"/>
      <c r="M434" s="240"/>
      <c r="N434" s="240"/>
      <c r="O434" s="240"/>
      <c r="P434" s="205"/>
      <c r="Q434" s="242"/>
      <c r="R434" s="242"/>
      <c r="S434" s="242"/>
      <c r="T434" s="240"/>
    </row>
    <row r="435" spans="2:20" x14ac:dyDescent="0.2">
      <c r="B435" s="240"/>
      <c r="C435" s="240"/>
      <c r="D435" s="240"/>
      <c r="E435" s="240"/>
      <c r="F435" s="240"/>
      <c r="G435" s="240"/>
      <c r="H435" s="240"/>
      <c r="I435" s="240"/>
      <c r="J435" s="240"/>
      <c r="K435" s="240"/>
      <c r="L435" s="240"/>
      <c r="M435" s="240"/>
      <c r="N435" s="240"/>
      <c r="O435" s="240"/>
      <c r="P435" s="205"/>
      <c r="Q435" s="242"/>
      <c r="R435" s="242"/>
      <c r="S435" s="242"/>
      <c r="T435" s="240"/>
    </row>
    <row r="436" spans="2:20" x14ac:dyDescent="0.2">
      <c r="B436" s="240"/>
      <c r="C436" s="240"/>
      <c r="D436" s="240"/>
      <c r="E436" s="240"/>
      <c r="F436" s="240"/>
      <c r="G436" s="240"/>
      <c r="H436" s="240"/>
      <c r="I436" s="240"/>
      <c r="J436" s="240"/>
      <c r="K436" s="240"/>
      <c r="L436" s="240"/>
      <c r="M436" s="240"/>
      <c r="N436" s="240"/>
      <c r="O436" s="240"/>
      <c r="P436" s="205"/>
      <c r="Q436" s="242"/>
      <c r="R436" s="242"/>
      <c r="S436" s="242"/>
      <c r="T436" s="240"/>
    </row>
    <row r="437" spans="2:20" x14ac:dyDescent="0.2">
      <c r="B437" s="240"/>
      <c r="C437" s="240"/>
      <c r="D437" s="240"/>
      <c r="E437" s="240"/>
      <c r="F437" s="240"/>
      <c r="G437" s="240"/>
      <c r="H437" s="240"/>
      <c r="I437" s="240"/>
      <c r="J437" s="240"/>
      <c r="K437" s="240"/>
      <c r="L437" s="240"/>
      <c r="M437" s="240"/>
      <c r="N437" s="240"/>
      <c r="O437" s="240"/>
      <c r="P437" s="205"/>
      <c r="Q437" s="242"/>
      <c r="R437" s="242"/>
      <c r="S437" s="242"/>
      <c r="T437" s="240"/>
    </row>
    <row r="438" spans="2:20" x14ac:dyDescent="0.2">
      <c r="B438" s="240"/>
      <c r="C438" s="240"/>
      <c r="D438" s="240"/>
      <c r="E438" s="240"/>
      <c r="F438" s="240"/>
      <c r="G438" s="240"/>
      <c r="H438" s="240"/>
      <c r="I438" s="240"/>
      <c r="J438" s="240"/>
      <c r="K438" s="240"/>
      <c r="L438" s="240"/>
      <c r="M438" s="240"/>
      <c r="N438" s="240"/>
      <c r="O438" s="240"/>
      <c r="P438" s="205"/>
      <c r="Q438" s="242"/>
      <c r="R438" s="242"/>
      <c r="S438" s="242"/>
      <c r="T438" s="240"/>
    </row>
    <row r="439" spans="2:20" x14ac:dyDescent="0.2">
      <c r="B439" s="240"/>
      <c r="C439" s="240"/>
      <c r="D439" s="240"/>
      <c r="E439" s="240"/>
      <c r="F439" s="240"/>
      <c r="G439" s="240"/>
      <c r="H439" s="240"/>
      <c r="I439" s="240"/>
      <c r="J439" s="240"/>
      <c r="K439" s="240"/>
      <c r="L439" s="240"/>
      <c r="M439" s="240"/>
      <c r="N439" s="240"/>
      <c r="O439" s="240"/>
      <c r="P439" s="205"/>
      <c r="Q439" s="242"/>
      <c r="R439" s="242"/>
      <c r="S439" s="242"/>
      <c r="T439" s="240"/>
    </row>
    <row r="440" spans="2:20" x14ac:dyDescent="0.2">
      <c r="B440" s="240"/>
      <c r="C440" s="240"/>
      <c r="D440" s="240"/>
      <c r="E440" s="240"/>
      <c r="F440" s="240"/>
      <c r="G440" s="240"/>
      <c r="H440" s="240"/>
      <c r="I440" s="240"/>
      <c r="J440" s="240"/>
      <c r="K440" s="240"/>
      <c r="L440" s="240"/>
      <c r="M440" s="240"/>
      <c r="N440" s="240"/>
      <c r="O440" s="240"/>
      <c r="P440" s="205"/>
      <c r="Q440" s="242"/>
      <c r="R440" s="242"/>
      <c r="S440" s="242"/>
      <c r="T440" s="240"/>
    </row>
    <row r="441" spans="2:20" x14ac:dyDescent="0.2">
      <c r="B441" s="240"/>
      <c r="C441" s="240"/>
      <c r="D441" s="240"/>
      <c r="E441" s="240"/>
      <c r="F441" s="240"/>
      <c r="G441" s="240"/>
      <c r="H441" s="240"/>
      <c r="I441" s="240"/>
      <c r="J441" s="240"/>
      <c r="K441" s="240"/>
      <c r="L441" s="240"/>
      <c r="M441" s="240"/>
      <c r="N441" s="240"/>
      <c r="O441" s="240"/>
      <c r="P441" s="205"/>
      <c r="Q441" s="242"/>
      <c r="R441" s="242"/>
      <c r="S441" s="242"/>
      <c r="T441" s="240"/>
    </row>
    <row r="442" spans="2:20" x14ac:dyDescent="0.2">
      <c r="B442" s="240"/>
      <c r="C442" s="240"/>
      <c r="D442" s="240"/>
      <c r="E442" s="240"/>
      <c r="F442" s="240"/>
      <c r="G442" s="240"/>
      <c r="H442" s="240"/>
      <c r="I442" s="240"/>
      <c r="J442" s="240"/>
      <c r="K442" s="240"/>
      <c r="L442" s="240"/>
      <c r="M442" s="240"/>
      <c r="N442" s="240"/>
      <c r="O442" s="240"/>
      <c r="P442" s="205"/>
      <c r="Q442" s="242"/>
      <c r="R442" s="242"/>
      <c r="S442" s="242"/>
      <c r="T442" s="240"/>
    </row>
    <row r="443" spans="2:20" x14ac:dyDescent="0.2">
      <c r="B443" s="240"/>
      <c r="C443" s="240"/>
      <c r="D443" s="240"/>
      <c r="E443" s="240"/>
      <c r="F443" s="240"/>
      <c r="G443" s="240"/>
      <c r="H443" s="240"/>
      <c r="I443" s="240"/>
      <c r="J443" s="240"/>
      <c r="K443" s="240"/>
      <c r="L443" s="240"/>
      <c r="M443" s="240"/>
      <c r="N443" s="240"/>
      <c r="O443" s="240"/>
      <c r="P443" s="205"/>
      <c r="Q443" s="242"/>
      <c r="R443" s="242"/>
      <c r="S443" s="242"/>
      <c r="T443" s="240"/>
    </row>
    <row r="444" spans="2:20" x14ac:dyDescent="0.2">
      <c r="B444" s="240"/>
      <c r="C444" s="240"/>
      <c r="D444" s="240"/>
      <c r="E444" s="240"/>
      <c r="F444" s="240"/>
      <c r="G444" s="240"/>
      <c r="H444" s="240"/>
      <c r="I444" s="240"/>
      <c r="J444" s="240"/>
      <c r="K444" s="240"/>
      <c r="L444" s="240"/>
      <c r="M444" s="240"/>
      <c r="N444" s="240"/>
      <c r="O444" s="240"/>
      <c r="P444" s="205"/>
      <c r="Q444" s="242"/>
      <c r="R444" s="242"/>
      <c r="S444" s="242"/>
      <c r="T444" s="240"/>
    </row>
    <row r="445" spans="2:20" x14ac:dyDescent="0.2">
      <c r="B445" s="240"/>
      <c r="C445" s="240"/>
      <c r="D445" s="240"/>
      <c r="E445" s="240"/>
      <c r="F445" s="240"/>
      <c r="G445" s="240"/>
      <c r="H445" s="240"/>
      <c r="I445" s="240"/>
      <c r="J445" s="240"/>
      <c r="K445" s="240"/>
      <c r="L445" s="240"/>
      <c r="M445" s="240"/>
      <c r="N445" s="240"/>
      <c r="O445" s="240"/>
      <c r="P445" s="205"/>
      <c r="Q445" s="242"/>
      <c r="R445" s="242"/>
      <c r="S445" s="242"/>
      <c r="T445" s="240"/>
    </row>
    <row r="446" spans="2:20" x14ac:dyDescent="0.2">
      <c r="B446" s="240"/>
      <c r="C446" s="240"/>
      <c r="D446" s="240"/>
      <c r="E446" s="240"/>
      <c r="F446" s="240"/>
      <c r="G446" s="240"/>
      <c r="H446" s="240"/>
      <c r="I446" s="240"/>
      <c r="J446" s="240"/>
      <c r="K446" s="240"/>
      <c r="L446" s="240"/>
      <c r="M446" s="240"/>
      <c r="N446" s="240"/>
      <c r="O446" s="240"/>
      <c r="P446" s="205"/>
      <c r="Q446" s="242"/>
      <c r="R446" s="242"/>
      <c r="S446" s="242"/>
      <c r="T446" s="240"/>
    </row>
    <row r="447" spans="2:20" x14ac:dyDescent="0.2">
      <c r="B447" s="240"/>
      <c r="C447" s="240"/>
      <c r="D447" s="240"/>
      <c r="E447" s="240"/>
      <c r="F447" s="240"/>
      <c r="G447" s="240"/>
      <c r="H447" s="240"/>
      <c r="I447" s="240"/>
      <c r="J447" s="240"/>
      <c r="K447" s="240"/>
      <c r="L447" s="240"/>
      <c r="M447" s="240"/>
      <c r="N447" s="240"/>
      <c r="O447" s="240"/>
      <c r="P447" s="205"/>
      <c r="Q447" s="242"/>
      <c r="R447" s="242"/>
      <c r="S447" s="242"/>
      <c r="T447" s="240"/>
    </row>
    <row r="448" spans="2:20" x14ac:dyDescent="0.2">
      <c r="B448" s="240"/>
      <c r="C448" s="240"/>
      <c r="D448" s="240"/>
      <c r="E448" s="240"/>
      <c r="F448" s="240"/>
      <c r="G448" s="240"/>
      <c r="H448" s="240"/>
      <c r="I448" s="240"/>
      <c r="J448" s="240"/>
      <c r="K448" s="240"/>
      <c r="L448" s="240"/>
      <c r="M448" s="240"/>
      <c r="N448" s="240"/>
      <c r="O448" s="240"/>
      <c r="P448" s="205"/>
      <c r="Q448" s="242"/>
      <c r="R448" s="242"/>
      <c r="S448" s="242"/>
      <c r="T448" s="240"/>
    </row>
    <row r="449" spans="2:20" x14ac:dyDescent="0.2">
      <c r="B449" s="240"/>
      <c r="C449" s="240"/>
      <c r="D449" s="240"/>
      <c r="E449" s="240"/>
      <c r="F449" s="240"/>
      <c r="G449" s="240"/>
      <c r="H449" s="240"/>
      <c r="I449" s="240"/>
      <c r="J449" s="240"/>
      <c r="K449" s="240"/>
      <c r="L449" s="240"/>
      <c r="M449" s="240"/>
      <c r="N449" s="240"/>
      <c r="O449" s="240"/>
      <c r="P449" s="205"/>
      <c r="Q449" s="242"/>
      <c r="R449" s="242"/>
      <c r="S449" s="242"/>
      <c r="T449" s="240"/>
    </row>
    <row r="450" spans="2:20" x14ac:dyDescent="0.2">
      <c r="B450" s="240"/>
      <c r="C450" s="240"/>
      <c r="D450" s="240"/>
      <c r="E450" s="240"/>
      <c r="F450" s="240"/>
      <c r="G450" s="240"/>
      <c r="H450" s="240"/>
      <c r="I450" s="240"/>
      <c r="J450" s="240"/>
      <c r="K450" s="240"/>
      <c r="L450" s="240"/>
      <c r="M450" s="240"/>
      <c r="N450" s="240"/>
      <c r="O450" s="240"/>
      <c r="P450" s="205"/>
      <c r="Q450" s="242"/>
      <c r="R450" s="242"/>
      <c r="S450" s="242"/>
      <c r="T450" s="240"/>
    </row>
    <row r="451" spans="2:20" x14ac:dyDescent="0.2">
      <c r="B451" s="240"/>
      <c r="C451" s="240"/>
      <c r="D451" s="240"/>
      <c r="E451" s="240"/>
      <c r="F451" s="240"/>
      <c r="G451" s="240"/>
      <c r="H451" s="240"/>
      <c r="I451" s="240"/>
      <c r="J451" s="240"/>
      <c r="K451" s="240"/>
      <c r="L451" s="240"/>
      <c r="M451" s="240"/>
      <c r="N451" s="240"/>
      <c r="O451" s="240"/>
      <c r="P451" s="205"/>
      <c r="Q451" s="242"/>
      <c r="R451" s="242"/>
      <c r="S451" s="242"/>
      <c r="T451" s="240"/>
    </row>
    <row r="452" spans="2:20" x14ac:dyDescent="0.2">
      <c r="B452" s="240"/>
      <c r="C452" s="240"/>
      <c r="D452" s="240"/>
      <c r="E452" s="240"/>
      <c r="F452" s="240"/>
      <c r="G452" s="240"/>
      <c r="H452" s="240"/>
      <c r="I452" s="240"/>
      <c r="J452" s="240"/>
      <c r="K452" s="240"/>
      <c r="L452" s="240"/>
      <c r="M452" s="240"/>
      <c r="N452" s="240"/>
      <c r="O452" s="240"/>
      <c r="P452" s="205"/>
      <c r="Q452" s="242"/>
      <c r="R452" s="242"/>
      <c r="S452" s="242"/>
      <c r="T452" s="240"/>
    </row>
    <row r="453" spans="2:20" x14ac:dyDescent="0.2">
      <c r="B453" s="240"/>
      <c r="C453" s="240"/>
      <c r="D453" s="240"/>
      <c r="E453" s="240"/>
      <c r="F453" s="240"/>
      <c r="G453" s="240"/>
      <c r="H453" s="240"/>
      <c r="I453" s="240"/>
      <c r="J453" s="240"/>
      <c r="K453" s="240"/>
      <c r="L453" s="240"/>
      <c r="M453" s="240"/>
      <c r="N453" s="240"/>
      <c r="O453" s="240"/>
      <c r="P453" s="205"/>
      <c r="Q453" s="242"/>
      <c r="R453" s="242"/>
      <c r="S453" s="242"/>
      <c r="T453" s="240"/>
    </row>
    <row r="454" spans="2:20" x14ac:dyDescent="0.2">
      <c r="B454" s="240"/>
      <c r="C454" s="240"/>
      <c r="D454" s="240"/>
      <c r="E454" s="240"/>
      <c r="F454" s="240"/>
      <c r="G454" s="240"/>
      <c r="H454" s="240"/>
      <c r="I454" s="240"/>
      <c r="J454" s="240"/>
      <c r="K454" s="240"/>
      <c r="L454" s="240"/>
      <c r="M454" s="240"/>
      <c r="N454" s="240"/>
      <c r="O454" s="240"/>
      <c r="P454" s="205"/>
      <c r="Q454" s="242"/>
      <c r="R454" s="242"/>
      <c r="S454" s="242"/>
      <c r="T454" s="240"/>
    </row>
    <row r="455" spans="2:20" x14ac:dyDescent="0.2">
      <c r="B455" s="240"/>
      <c r="C455" s="240"/>
      <c r="D455" s="240"/>
      <c r="E455" s="240"/>
      <c r="F455" s="240"/>
      <c r="G455" s="240"/>
      <c r="H455" s="240"/>
      <c r="I455" s="240"/>
      <c r="J455" s="240"/>
      <c r="K455" s="240"/>
      <c r="L455" s="240"/>
      <c r="M455" s="240"/>
      <c r="N455" s="240"/>
      <c r="O455" s="240"/>
      <c r="P455" s="205"/>
      <c r="Q455" s="242"/>
      <c r="R455" s="242"/>
      <c r="S455" s="242"/>
      <c r="T455" s="240"/>
    </row>
    <row r="456" spans="2:20" x14ac:dyDescent="0.2">
      <c r="B456" s="240"/>
      <c r="C456" s="240"/>
      <c r="D456" s="240"/>
      <c r="E456" s="240"/>
      <c r="F456" s="240"/>
      <c r="G456" s="240"/>
      <c r="H456" s="240"/>
      <c r="I456" s="240"/>
      <c r="J456" s="240"/>
      <c r="K456" s="240"/>
      <c r="L456" s="240"/>
      <c r="M456" s="240"/>
      <c r="N456" s="240"/>
      <c r="O456" s="240"/>
      <c r="P456" s="205"/>
      <c r="Q456" s="242"/>
      <c r="R456" s="242"/>
      <c r="S456" s="242"/>
      <c r="T456" s="240"/>
    </row>
    <row r="457" spans="2:20" x14ac:dyDescent="0.2">
      <c r="B457" s="240"/>
      <c r="C457" s="240"/>
      <c r="D457" s="240"/>
      <c r="E457" s="240"/>
      <c r="F457" s="240"/>
      <c r="G457" s="240"/>
      <c r="H457" s="240"/>
      <c r="I457" s="240"/>
      <c r="J457" s="240"/>
      <c r="K457" s="240"/>
      <c r="L457" s="240"/>
      <c r="M457" s="240"/>
      <c r="N457" s="240"/>
      <c r="O457" s="240"/>
      <c r="P457" s="205"/>
      <c r="Q457" s="242"/>
      <c r="R457" s="242"/>
      <c r="S457" s="242"/>
      <c r="T457" s="240"/>
    </row>
    <row r="458" spans="2:20" x14ac:dyDescent="0.2">
      <c r="B458" s="240"/>
      <c r="C458" s="240"/>
      <c r="D458" s="240"/>
      <c r="E458" s="240"/>
      <c r="F458" s="240"/>
      <c r="G458" s="240"/>
      <c r="H458" s="240"/>
      <c r="I458" s="240"/>
      <c r="J458" s="240"/>
      <c r="K458" s="240"/>
      <c r="L458" s="240"/>
      <c r="M458" s="240"/>
      <c r="N458" s="240"/>
      <c r="O458" s="240"/>
      <c r="P458" s="205"/>
      <c r="Q458" s="242"/>
      <c r="R458" s="242"/>
      <c r="S458" s="242"/>
      <c r="T458" s="240"/>
    </row>
    <row r="459" spans="2:20" x14ac:dyDescent="0.2">
      <c r="B459" s="240"/>
      <c r="C459" s="240"/>
      <c r="D459" s="240"/>
      <c r="E459" s="240"/>
      <c r="F459" s="240"/>
      <c r="G459" s="240"/>
      <c r="H459" s="240"/>
      <c r="I459" s="240"/>
      <c r="J459" s="240"/>
      <c r="K459" s="240"/>
      <c r="L459" s="240"/>
      <c r="M459" s="240"/>
      <c r="N459" s="240"/>
      <c r="O459" s="240"/>
      <c r="P459" s="205"/>
      <c r="Q459" s="242"/>
      <c r="R459" s="242"/>
      <c r="S459" s="242"/>
      <c r="T459" s="240"/>
    </row>
    <row r="460" spans="2:20" x14ac:dyDescent="0.2">
      <c r="B460" s="240"/>
      <c r="C460" s="240"/>
      <c r="D460" s="240"/>
      <c r="E460" s="240"/>
      <c r="F460" s="240"/>
      <c r="G460" s="240"/>
      <c r="H460" s="240"/>
      <c r="I460" s="240"/>
      <c r="J460" s="240"/>
      <c r="K460" s="240"/>
      <c r="L460" s="240"/>
      <c r="M460" s="240"/>
      <c r="N460" s="240"/>
      <c r="O460" s="240"/>
      <c r="P460" s="205"/>
      <c r="Q460" s="242"/>
      <c r="R460" s="242"/>
      <c r="S460" s="242"/>
      <c r="T460" s="240"/>
    </row>
    <row r="461" spans="2:20" x14ac:dyDescent="0.2">
      <c r="B461" s="240"/>
      <c r="C461" s="240"/>
      <c r="D461" s="240"/>
      <c r="E461" s="240"/>
      <c r="F461" s="240"/>
      <c r="G461" s="240"/>
      <c r="H461" s="240"/>
      <c r="I461" s="240"/>
      <c r="J461" s="240"/>
      <c r="K461" s="240"/>
      <c r="L461" s="240"/>
      <c r="M461" s="240"/>
      <c r="N461" s="240"/>
      <c r="O461" s="240"/>
      <c r="P461" s="205"/>
      <c r="Q461" s="242"/>
      <c r="R461" s="242"/>
      <c r="S461" s="242"/>
      <c r="T461" s="240"/>
    </row>
    <row r="462" spans="2:20" x14ac:dyDescent="0.2">
      <c r="B462" s="240"/>
      <c r="C462" s="240"/>
      <c r="D462" s="240"/>
      <c r="E462" s="240"/>
      <c r="F462" s="240"/>
      <c r="G462" s="240"/>
      <c r="H462" s="240"/>
      <c r="I462" s="240"/>
      <c r="J462" s="240"/>
      <c r="K462" s="240"/>
      <c r="L462" s="240"/>
      <c r="M462" s="240"/>
      <c r="N462" s="240"/>
      <c r="O462" s="240"/>
      <c r="P462" s="205"/>
      <c r="Q462" s="242"/>
      <c r="R462" s="242"/>
      <c r="S462" s="242"/>
      <c r="T462" s="240"/>
    </row>
    <row r="463" spans="2:20" x14ac:dyDescent="0.2">
      <c r="B463" s="240"/>
      <c r="C463" s="240"/>
      <c r="D463" s="240"/>
      <c r="E463" s="240"/>
      <c r="F463" s="240"/>
      <c r="G463" s="240"/>
      <c r="H463" s="240"/>
      <c r="I463" s="240"/>
      <c r="J463" s="240"/>
      <c r="K463" s="240"/>
      <c r="L463" s="240"/>
      <c r="M463" s="240"/>
      <c r="N463" s="240"/>
      <c r="O463" s="240"/>
      <c r="P463" s="205"/>
      <c r="Q463" s="242"/>
      <c r="R463" s="242"/>
      <c r="S463" s="242"/>
      <c r="T463" s="240"/>
    </row>
    <row r="464" spans="2:20" x14ac:dyDescent="0.2">
      <c r="B464" s="240"/>
      <c r="C464" s="240"/>
      <c r="D464" s="240"/>
      <c r="E464" s="240"/>
      <c r="F464" s="240"/>
      <c r="G464" s="240"/>
      <c r="H464" s="240"/>
      <c r="I464" s="240"/>
      <c r="J464" s="240"/>
      <c r="K464" s="240"/>
      <c r="L464" s="240"/>
      <c r="M464" s="240"/>
      <c r="N464" s="240"/>
      <c r="O464" s="240"/>
      <c r="P464" s="205"/>
      <c r="Q464" s="242"/>
      <c r="R464" s="242"/>
      <c r="S464" s="242"/>
      <c r="T464" s="240"/>
    </row>
    <row r="465" spans="2:20" x14ac:dyDescent="0.2">
      <c r="B465" s="240"/>
      <c r="C465" s="240"/>
      <c r="D465" s="240"/>
      <c r="E465" s="240"/>
      <c r="F465" s="240"/>
      <c r="G465" s="240"/>
      <c r="H465" s="240"/>
      <c r="I465" s="240"/>
      <c r="J465" s="240"/>
      <c r="K465" s="240"/>
      <c r="L465" s="240"/>
      <c r="M465" s="240"/>
      <c r="N465" s="240"/>
      <c r="O465" s="240"/>
      <c r="P465" s="205"/>
      <c r="Q465" s="242"/>
      <c r="R465" s="242"/>
      <c r="S465" s="242"/>
      <c r="T465" s="240"/>
    </row>
    <row r="466" spans="2:20" x14ac:dyDescent="0.2">
      <c r="B466" s="240"/>
      <c r="C466" s="240"/>
      <c r="D466" s="240"/>
      <c r="E466" s="240"/>
      <c r="F466" s="240"/>
      <c r="G466" s="240"/>
      <c r="H466" s="240"/>
      <c r="I466" s="240"/>
      <c r="J466" s="240"/>
      <c r="K466" s="240"/>
      <c r="L466" s="240"/>
      <c r="M466" s="240"/>
      <c r="N466" s="240"/>
      <c r="O466" s="240"/>
      <c r="P466" s="205"/>
      <c r="Q466" s="242"/>
      <c r="R466" s="242"/>
      <c r="S466" s="242"/>
      <c r="T466" s="240"/>
    </row>
    <row r="467" spans="2:20" x14ac:dyDescent="0.2">
      <c r="B467" s="240"/>
      <c r="C467" s="240"/>
      <c r="D467" s="240"/>
      <c r="E467" s="240"/>
      <c r="F467" s="240"/>
      <c r="G467" s="240"/>
      <c r="H467" s="240"/>
      <c r="I467" s="240"/>
      <c r="J467" s="240"/>
      <c r="K467" s="240"/>
      <c r="L467" s="240"/>
      <c r="M467" s="240"/>
      <c r="N467" s="240"/>
      <c r="O467" s="240"/>
      <c r="P467" s="205"/>
      <c r="Q467" s="242"/>
      <c r="R467" s="242"/>
      <c r="S467" s="242"/>
      <c r="T467" s="240"/>
    </row>
    <row r="468" spans="2:20" x14ac:dyDescent="0.2">
      <c r="B468" s="240"/>
      <c r="C468" s="240"/>
      <c r="D468" s="240"/>
      <c r="E468" s="240"/>
      <c r="F468" s="240"/>
      <c r="G468" s="240"/>
      <c r="H468" s="240"/>
      <c r="I468" s="240"/>
      <c r="J468" s="240"/>
      <c r="K468" s="240"/>
      <c r="L468" s="240"/>
      <c r="M468" s="240"/>
      <c r="N468" s="240"/>
      <c r="O468" s="240"/>
      <c r="P468" s="205"/>
      <c r="Q468" s="242"/>
      <c r="R468" s="242"/>
      <c r="S468" s="242"/>
      <c r="T468" s="240"/>
    </row>
    <row r="469" spans="2:20" x14ac:dyDescent="0.2">
      <c r="B469" s="240"/>
      <c r="C469" s="240"/>
      <c r="D469" s="240"/>
      <c r="E469" s="240"/>
      <c r="F469" s="240"/>
      <c r="G469" s="240"/>
      <c r="H469" s="240"/>
      <c r="I469" s="240"/>
      <c r="J469" s="240"/>
      <c r="K469" s="240"/>
      <c r="L469" s="240"/>
      <c r="M469" s="240"/>
      <c r="N469" s="240"/>
      <c r="O469" s="240"/>
      <c r="P469" s="205"/>
      <c r="Q469" s="242"/>
      <c r="R469" s="242"/>
      <c r="S469" s="242"/>
      <c r="T469" s="240"/>
    </row>
    <row r="470" spans="2:20" x14ac:dyDescent="0.2">
      <c r="B470" s="240"/>
      <c r="C470" s="240"/>
      <c r="D470" s="240"/>
      <c r="E470" s="240"/>
      <c r="F470" s="240"/>
      <c r="G470" s="240"/>
      <c r="H470" s="240"/>
      <c r="I470" s="240"/>
      <c r="J470" s="240"/>
      <c r="K470" s="240"/>
      <c r="L470" s="240"/>
      <c r="M470" s="240"/>
      <c r="N470" s="240"/>
      <c r="O470" s="240"/>
      <c r="P470" s="205"/>
      <c r="Q470" s="242"/>
      <c r="R470" s="242"/>
      <c r="S470" s="242"/>
      <c r="T470" s="240"/>
    </row>
    <row r="471" spans="2:20" x14ac:dyDescent="0.2">
      <c r="B471" s="240"/>
      <c r="C471" s="240"/>
      <c r="D471" s="240"/>
      <c r="E471" s="240"/>
      <c r="F471" s="240"/>
      <c r="G471" s="240"/>
      <c r="H471" s="240"/>
      <c r="I471" s="240"/>
      <c r="J471" s="240"/>
      <c r="K471" s="240"/>
      <c r="L471" s="240"/>
      <c r="M471" s="240"/>
      <c r="N471" s="240"/>
      <c r="O471" s="240"/>
      <c r="P471" s="205"/>
      <c r="Q471" s="242"/>
      <c r="R471" s="242"/>
      <c r="S471" s="242"/>
      <c r="T471" s="240"/>
    </row>
    <row r="472" spans="2:20" x14ac:dyDescent="0.2">
      <c r="B472" s="240"/>
      <c r="C472" s="240"/>
      <c r="D472" s="240"/>
      <c r="E472" s="240"/>
      <c r="F472" s="240"/>
      <c r="G472" s="240"/>
      <c r="H472" s="240"/>
      <c r="I472" s="240"/>
      <c r="J472" s="240"/>
      <c r="K472" s="240"/>
      <c r="L472" s="240"/>
      <c r="M472" s="240"/>
      <c r="N472" s="240"/>
      <c r="O472" s="240"/>
      <c r="P472" s="205"/>
      <c r="Q472" s="242"/>
      <c r="R472" s="242"/>
      <c r="S472" s="242"/>
      <c r="T472" s="240"/>
    </row>
    <row r="473" spans="2:20" x14ac:dyDescent="0.2">
      <c r="B473" s="240"/>
      <c r="C473" s="240"/>
      <c r="D473" s="240"/>
      <c r="E473" s="240"/>
      <c r="F473" s="240"/>
      <c r="G473" s="240"/>
      <c r="H473" s="240"/>
      <c r="I473" s="240"/>
      <c r="J473" s="240"/>
      <c r="K473" s="240"/>
      <c r="L473" s="240"/>
      <c r="M473" s="240"/>
      <c r="N473" s="240"/>
      <c r="O473" s="240"/>
      <c r="P473" s="205"/>
      <c r="Q473" s="242"/>
      <c r="R473" s="242"/>
      <c r="S473" s="242"/>
      <c r="T473" s="240"/>
    </row>
    <row r="474" spans="2:20" x14ac:dyDescent="0.2">
      <c r="B474" s="240"/>
      <c r="C474" s="240"/>
      <c r="D474" s="240"/>
      <c r="E474" s="240"/>
      <c r="F474" s="240"/>
      <c r="G474" s="240"/>
      <c r="H474" s="240"/>
      <c r="I474" s="240"/>
      <c r="J474" s="240"/>
      <c r="K474" s="240"/>
      <c r="L474" s="240"/>
      <c r="M474" s="240"/>
      <c r="N474" s="240"/>
      <c r="O474" s="240"/>
      <c r="P474" s="205"/>
      <c r="Q474" s="242"/>
      <c r="R474" s="242"/>
      <c r="S474" s="242"/>
      <c r="T474" s="240"/>
    </row>
    <row r="475" spans="2:20" x14ac:dyDescent="0.2">
      <c r="B475" s="240"/>
      <c r="C475" s="240"/>
      <c r="D475" s="240"/>
      <c r="E475" s="240"/>
      <c r="F475" s="240"/>
      <c r="G475" s="240"/>
      <c r="H475" s="240"/>
      <c r="I475" s="240"/>
      <c r="J475" s="240"/>
      <c r="K475" s="240"/>
      <c r="L475" s="240"/>
      <c r="M475" s="240"/>
      <c r="N475" s="240"/>
      <c r="O475" s="240"/>
      <c r="P475" s="205"/>
      <c r="Q475" s="242"/>
      <c r="R475" s="242"/>
      <c r="S475" s="242"/>
      <c r="T475" s="240"/>
    </row>
    <row r="476" spans="2:20" x14ac:dyDescent="0.2">
      <c r="B476" s="240"/>
      <c r="C476" s="240"/>
      <c r="D476" s="240"/>
      <c r="E476" s="240"/>
      <c r="F476" s="240"/>
      <c r="G476" s="240"/>
      <c r="H476" s="240"/>
      <c r="I476" s="240"/>
      <c r="J476" s="240"/>
      <c r="K476" s="240"/>
      <c r="L476" s="240"/>
      <c r="M476" s="240"/>
      <c r="N476" s="240"/>
      <c r="O476" s="240"/>
      <c r="P476" s="205"/>
      <c r="Q476" s="242"/>
      <c r="R476" s="242"/>
      <c r="S476" s="242"/>
      <c r="T476" s="240"/>
    </row>
    <row r="477" spans="2:20" x14ac:dyDescent="0.2">
      <c r="B477" s="240"/>
      <c r="C477" s="240"/>
      <c r="D477" s="240"/>
      <c r="E477" s="240"/>
      <c r="F477" s="240"/>
      <c r="G477" s="240"/>
      <c r="H477" s="240"/>
      <c r="I477" s="240"/>
      <c r="J477" s="240"/>
      <c r="K477" s="240"/>
      <c r="L477" s="240"/>
      <c r="M477" s="240"/>
      <c r="N477" s="240"/>
      <c r="O477" s="240"/>
      <c r="P477" s="205"/>
      <c r="Q477" s="242"/>
      <c r="R477" s="242"/>
      <c r="S477" s="242"/>
      <c r="T477" s="240"/>
    </row>
    <row r="478" spans="2:20" x14ac:dyDescent="0.2">
      <c r="B478" s="240"/>
      <c r="C478" s="240"/>
      <c r="D478" s="240"/>
      <c r="E478" s="240"/>
      <c r="F478" s="240"/>
      <c r="G478" s="240"/>
      <c r="H478" s="240"/>
      <c r="I478" s="240"/>
      <c r="J478" s="240"/>
      <c r="K478" s="240"/>
      <c r="L478" s="240"/>
      <c r="M478" s="240"/>
      <c r="N478" s="240"/>
      <c r="O478" s="240"/>
      <c r="P478" s="205"/>
      <c r="Q478" s="242"/>
      <c r="R478" s="242"/>
      <c r="S478" s="242"/>
      <c r="T478" s="240"/>
    </row>
    <row r="479" spans="2:20" x14ac:dyDescent="0.2">
      <c r="B479" s="240"/>
      <c r="C479" s="240"/>
      <c r="D479" s="240"/>
      <c r="E479" s="240"/>
      <c r="F479" s="240"/>
      <c r="G479" s="240"/>
      <c r="H479" s="240"/>
      <c r="I479" s="240"/>
      <c r="J479" s="240"/>
      <c r="K479" s="240"/>
      <c r="L479" s="240"/>
      <c r="M479" s="240"/>
      <c r="N479" s="240"/>
      <c r="O479" s="240"/>
      <c r="P479" s="205"/>
      <c r="Q479" s="242"/>
      <c r="R479" s="242"/>
      <c r="S479" s="242"/>
      <c r="T479" s="240"/>
    </row>
    <row r="480" spans="2:20" x14ac:dyDescent="0.2">
      <c r="B480" s="240"/>
      <c r="C480" s="240"/>
      <c r="D480" s="240"/>
      <c r="E480" s="240"/>
      <c r="F480" s="240"/>
      <c r="G480" s="240"/>
      <c r="H480" s="240"/>
      <c r="I480" s="240"/>
      <c r="J480" s="240"/>
      <c r="K480" s="240"/>
      <c r="L480" s="240"/>
      <c r="M480" s="240"/>
      <c r="N480" s="240"/>
      <c r="O480" s="240"/>
      <c r="P480" s="205"/>
      <c r="Q480" s="242"/>
      <c r="R480" s="242"/>
      <c r="S480" s="242"/>
      <c r="T480" s="240"/>
    </row>
    <row r="481" spans="2:20" x14ac:dyDescent="0.2">
      <c r="B481" s="240"/>
      <c r="C481" s="240"/>
      <c r="D481" s="240"/>
      <c r="E481" s="240"/>
      <c r="F481" s="240"/>
      <c r="G481" s="240"/>
      <c r="H481" s="240"/>
      <c r="I481" s="240"/>
      <c r="J481" s="240"/>
      <c r="K481" s="240"/>
      <c r="L481" s="240"/>
      <c r="M481" s="240"/>
      <c r="N481" s="240"/>
      <c r="O481" s="240"/>
      <c r="P481" s="205"/>
      <c r="Q481" s="242"/>
      <c r="R481" s="242"/>
      <c r="S481" s="242"/>
      <c r="T481" s="240"/>
    </row>
    <row r="482" spans="2:20" x14ac:dyDescent="0.2">
      <c r="B482" s="240"/>
      <c r="C482" s="240"/>
      <c r="D482" s="240"/>
      <c r="E482" s="240"/>
      <c r="F482" s="240"/>
      <c r="G482" s="240"/>
      <c r="H482" s="240"/>
      <c r="I482" s="240"/>
      <c r="J482" s="240"/>
      <c r="K482" s="240"/>
      <c r="L482" s="240"/>
      <c r="M482" s="240"/>
      <c r="N482" s="240"/>
      <c r="O482" s="240"/>
      <c r="P482" s="205"/>
      <c r="Q482" s="242"/>
      <c r="R482" s="242"/>
      <c r="S482" s="242"/>
      <c r="T482" s="240"/>
    </row>
    <row r="483" spans="2:20" x14ac:dyDescent="0.2">
      <c r="B483" s="240"/>
      <c r="C483" s="240"/>
      <c r="D483" s="240"/>
      <c r="E483" s="240"/>
      <c r="F483" s="240"/>
      <c r="G483" s="240"/>
      <c r="H483" s="240"/>
      <c r="I483" s="240"/>
      <c r="J483" s="240"/>
      <c r="K483" s="240"/>
      <c r="L483" s="240"/>
      <c r="M483" s="240"/>
      <c r="N483" s="240"/>
      <c r="O483" s="240"/>
      <c r="P483" s="205"/>
      <c r="Q483" s="242"/>
      <c r="R483" s="242"/>
      <c r="S483" s="242"/>
      <c r="T483" s="240"/>
    </row>
    <row r="484" spans="2:20" x14ac:dyDescent="0.2">
      <c r="B484" s="240"/>
      <c r="C484" s="240"/>
      <c r="D484" s="240"/>
      <c r="E484" s="240"/>
      <c r="F484" s="240"/>
      <c r="G484" s="240"/>
      <c r="H484" s="240"/>
      <c r="I484" s="240"/>
      <c r="J484" s="240"/>
      <c r="K484" s="240"/>
      <c r="L484" s="240"/>
      <c r="M484" s="240"/>
      <c r="N484" s="240"/>
      <c r="O484" s="240"/>
      <c r="P484" s="205"/>
      <c r="Q484" s="242"/>
      <c r="R484" s="242"/>
      <c r="S484" s="242"/>
      <c r="T484" s="240"/>
    </row>
    <row r="485" spans="2:20" x14ac:dyDescent="0.2">
      <c r="B485" s="240"/>
      <c r="C485" s="240"/>
      <c r="D485" s="240"/>
      <c r="E485" s="240"/>
      <c r="F485" s="240"/>
      <c r="G485" s="240"/>
      <c r="H485" s="240"/>
      <c r="I485" s="240"/>
      <c r="J485" s="240"/>
      <c r="K485" s="240"/>
      <c r="L485" s="240"/>
      <c r="M485" s="240"/>
      <c r="N485" s="240"/>
      <c r="O485" s="240"/>
      <c r="P485" s="205"/>
      <c r="Q485" s="242"/>
      <c r="R485" s="242"/>
      <c r="S485" s="242"/>
      <c r="T485" s="240"/>
    </row>
    <row r="486" spans="2:20" x14ac:dyDescent="0.2">
      <c r="B486" s="240"/>
      <c r="C486" s="240"/>
      <c r="D486" s="240"/>
      <c r="E486" s="240"/>
      <c r="F486" s="240"/>
      <c r="G486" s="240"/>
      <c r="H486" s="240"/>
      <c r="I486" s="240"/>
      <c r="J486" s="240"/>
      <c r="K486" s="240"/>
      <c r="L486" s="240"/>
      <c r="M486" s="240"/>
      <c r="N486" s="240"/>
      <c r="O486" s="240"/>
      <c r="P486" s="205"/>
      <c r="Q486" s="242"/>
      <c r="R486" s="242"/>
      <c r="S486" s="242"/>
      <c r="T486" s="240"/>
    </row>
    <row r="487" spans="2:20" x14ac:dyDescent="0.2">
      <c r="B487" s="240"/>
      <c r="C487" s="240"/>
      <c r="D487" s="240"/>
      <c r="E487" s="240"/>
      <c r="F487" s="240"/>
      <c r="G487" s="240"/>
      <c r="H487" s="240"/>
      <c r="I487" s="240"/>
      <c r="J487" s="240"/>
      <c r="K487" s="240"/>
      <c r="L487" s="240"/>
      <c r="M487" s="240"/>
      <c r="N487" s="240"/>
      <c r="O487" s="240"/>
      <c r="P487" s="205"/>
      <c r="Q487" s="242"/>
      <c r="R487" s="242"/>
      <c r="S487" s="242"/>
      <c r="T487" s="240"/>
    </row>
    <row r="488" spans="2:20" x14ac:dyDescent="0.2">
      <c r="B488" s="240"/>
      <c r="C488" s="240"/>
      <c r="D488" s="240"/>
      <c r="E488" s="240"/>
      <c r="F488" s="240"/>
      <c r="G488" s="240"/>
      <c r="H488" s="240"/>
      <c r="I488" s="240"/>
      <c r="J488" s="240"/>
      <c r="K488" s="240"/>
      <c r="L488" s="240"/>
      <c r="M488" s="240"/>
      <c r="N488" s="240"/>
      <c r="O488" s="240"/>
      <c r="P488" s="205"/>
      <c r="Q488" s="242"/>
      <c r="R488" s="242"/>
      <c r="S488" s="242"/>
      <c r="T488" s="240"/>
    </row>
    <row r="489" spans="2:20" x14ac:dyDescent="0.2">
      <c r="B489" s="240"/>
      <c r="C489" s="240"/>
      <c r="D489" s="240"/>
      <c r="E489" s="240"/>
      <c r="F489" s="240"/>
      <c r="G489" s="240"/>
      <c r="H489" s="240"/>
      <c r="I489" s="240"/>
      <c r="J489" s="240"/>
      <c r="K489" s="240"/>
      <c r="L489" s="240"/>
      <c r="M489" s="240"/>
      <c r="N489" s="240"/>
      <c r="O489" s="240"/>
      <c r="P489" s="205"/>
      <c r="Q489" s="242"/>
      <c r="R489" s="242"/>
      <c r="S489" s="242"/>
      <c r="T489" s="240"/>
    </row>
    <row r="490" spans="2:20" x14ac:dyDescent="0.2">
      <c r="B490" s="240"/>
      <c r="C490" s="240"/>
      <c r="D490" s="240"/>
      <c r="E490" s="240"/>
      <c r="F490" s="240"/>
      <c r="G490" s="240"/>
      <c r="H490" s="240"/>
      <c r="I490" s="240"/>
      <c r="J490" s="240"/>
      <c r="K490" s="240"/>
      <c r="L490" s="240"/>
      <c r="M490" s="240"/>
      <c r="N490" s="240"/>
      <c r="O490" s="240"/>
      <c r="P490" s="205"/>
      <c r="Q490" s="242"/>
      <c r="R490" s="242"/>
      <c r="S490" s="242"/>
      <c r="T490" s="240"/>
    </row>
    <row r="491" spans="2:20" x14ac:dyDescent="0.2">
      <c r="B491" s="240"/>
      <c r="C491" s="240"/>
      <c r="D491" s="240"/>
      <c r="E491" s="240"/>
      <c r="F491" s="240"/>
      <c r="G491" s="240"/>
      <c r="H491" s="240"/>
      <c r="I491" s="240"/>
      <c r="J491" s="240"/>
      <c r="K491" s="240"/>
      <c r="L491" s="240"/>
      <c r="M491" s="240"/>
      <c r="N491" s="240"/>
      <c r="O491" s="240"/>
      <c r="P491" s="205"/>
      <c r="Q491" s="242"/>
      <c r="R491" s="242"/>
      <c r="S491" s="242"/>
      <c r="T491" s="240"/>
    </row>
    <row r="492" spans="2:20" x14ac:dyDescent="0.2">
      <c r="B492" s="240"/>
      <c r="C492" s="240"/>
      <c r="D492" s="240"/>
      <c r="E492" s="240"/>
      <c r="F492" s="240"/>
      <c r="G492" s="240"/>
      <c r="H492" s="240"/>
      <c r="I492" s="240"/>
      <c r="J492" s="240"/>
      <c r="K492" s="240"/>
      <c r="L492" s="240"/>
      <c r="M492" s="240"/>
      <c r="N492" s="240"/>
      <c r="O492" s="240"/>
      <c r="P492" s="205"/>
      <c r="Q492" s="242"/>
      <c r="R492" s="242"/>
      <c r="S492" s="242"/>
      <c r="T492" s="240"/>
    </row>
    <row r="493" spans="2:20" x14ac:dyDescent="0.2">
      <c r="B493" s="240"/>
      <c r="C493" s="240"/>
      <c r="D493" s="240"/>
      <c r="E493" s="240"/>
      <c r="F493" s="240"/>
      <c r="G493" s="240"/>
      <c r="H493" s="240"/>
      <c r="I493" s="240"/>
      <c r="J493" s="240"/>
      <c r="K493" s="240"/>
      <c r="L493" s="240"/>
      <c r="M493" s="240"/>
      <c r="N493" s="240"/>
      <c r="O493" s="240"/>
      <c r="P493" s="205"/>
      <c r="Q493" s="242"/>
      <c r="R493" s="242"/>
      <c r="S493" s="242"/>
      <c r="T493" s="240"/>
    </row>
    <row r="494" spans="2:20" x14ac:dyDescent="0.2">
      <c r="B494" s="240"/>
      <c r="C494" s="240"/>
      <c r="D494" s="240"/>
      <c r="E494" s="240"/>
      <c r="F494" s="240"/>
      <c r="G494" s="240"/>
      <c r="H494" s="240"/>
      <c r="I494" s="240"/>
      <c r="J494" s="240"/>
      <c r="K494" s="240"/>
      <c r="L494" s="240"/>
      <c r="M494" s="240"/>
      <c r="N494" s="240"/>
      <c r="O494" s="240"/>
      <c r="P494" s="205"/>
      <c r="Q494" s="242"/>
      <c r="R494" s="242"/>
      <c r="S494" s="242"/>
      <c r="T494" s="240"/>
    </row>
    <row r="495" spans="2:20" x14ac:dyDescent="0.2">
      <c r="B495" s="240"/>
      <c r="C495" s="240"/>
      <c r="D495" s="240"/>
      <c r="E495" s="240"/>
      <c r="F495" s="240"/>
      <c r="G495" s="240"/>
      <c r="H495" s="240"/>
      <c r="I495" s="240"/>
      <c r="J495" s="240"/>
      <c r="K495" s="240"/>
      <c r="L495" s="240"/>
      <c r="M495" s="240"/>
      <c r="N495" s="240"/>
      <c r="O495" s="240"/>
      <c r="P495" s="205"/>
      <c r="Q495" s="242"/>
      <c r="R495" s="242"/>
      <c r="S495" s="242"/>
      <c r="T495" s="240"/>
    </row>
    <row r="496" spans="2:20" x14ac:dyDescent="0.2">
      <c r="B496" s="240"/>
      <c r="C496" s="240"/>
      <c r="D496" s="240"/>
      <c r="E496" s="240"/>
      <c r="F496" s="240"/>
      <c r="G496" s="240"/>
      <c r="H496" s="240"/>
      <c r="I496" s="240"/>
      <c r="J496" s="240"/>
      <c r="K496" s="240"/>
      <c r="L496" s="240"/>
      <c r="M496" s="240"/>
      <c r="N496" s="240"/>
      <c r="O496" s="240"/>
      <c r="P496" s="205"/>
      <c r="Q496" s="242"/>
      <c r="R496" s="242"/>
      <c r="S496" s="242"/>
      <c r="T496" s="240"/>
    </row>
    <row r="497" spans="2:20" x14ac:dyDescent="0.2">
      <c r="B497" s="240"/>
      <c r="C497" s="240"/>
      <c r="D497" s="240"/>
      <c r="E497" s="240"/>
      <c r="F497" s="240"/>
      <c r="G497" s="240"/>
      <c r="H497" s="240"/>
      <c r="I497" s="240"/>
      <c r="J497" s="240"/>
      <c r="K497" s="240"/>
      <c r="L497" s="240"/>
      <c r="M497" s="240"/>
      <c r="N497" s="240"/>
      <c r="O497" s="240"/>
      <c r="P497" s="205"/>
      <c r="Q497" s="242"/>
      <c r="R497" s="242"/>
      <c r="S497" s="242"/>
      <c r="T497" s="240"/>
    </row>
    <row r="498" spans="2:20" x14ac:dyDescent="0.2">
      <c r="B498" s="240"/>
      <c r="C498" s="240"/>
      <c r="D498" s="240"/>
      <c r="E498" s="240"/>
      <c r="F498" s="240"/>
      <c r="G498" s="240"/>
      <c r="H498" s="240"/>
      <c r="I498" s="240"/>
      <c r="J498" s="240"/>
      <c r="K498" s="240"/>
      <c r="L498" s="240"/>
      <c r="M498" s="240"/>
      <c r="N498" s="240"/>
      <c r="O498" s="240"/>
      <c r="P498" s="205"/>
      <c r="Q498" s="242"/>
      <c r="R498" s="242"/>
      <c r="S498" s="242"/>
      <c r="T498" s="240"/>
    </row>
    <row r="499" spans="2:20" x14ac:dyDescent="0.2">
      <c r="B499" s="240"/>
      <c r="C499" s="240"/>
      <c r="D499" s="240"/>
      <c r="E499" s="240"/>
      <c r="F499" s="240"/>
      <c r="G499" s="240"/>
      <c r="H499" s="240"/>
      <c r="I499" s="240"/>
      <c r="J499" s="240"/>
      <c r="K499" s="240"/>
      <c r="L499" s="240"/>
      <c r="M499" s="240"/>
      <c r="N499" s="240"/>
      <c r="O499" s="240"/>
      <c r="P499" s="205"/>
      <c r="Q499" s="242"/>
      <c r="R499" s="242"/>
      <c r="S499" s="242"/>
      <c r="T499" s="240"/>
    </row>
    <row r="500" spans="2:20" x14ac:dyDescent="0.2">
      <c r="B500" s="240"/>
      <c r="C500" s="240"/>
      <c r="D500" s="240"/>
      <c r="E500" s="240"/>
      <c r="F500" s="240"/>
      <c r="G500" s="240"/>
      <c r="H500" s="240"/>
      <c r="I500" s="240"/>
      <c r="J500" s="240"/>
      <c r="K500" s="240"/>
      <c r="L500" s="240"/>
      <c r="M500" s="240"/>
      <c r="N500" s="240"/>
      <c r="O500" s="240"/>
      <c r="P500" s="205"/>
      <c r="Q500" s="242"/>
      <c r="R500" s="242"/>
      <c r="S500" s="242"/>
      <c r="T500" s="240"/>
    </row>
    <row r="501" spans="2:20" x14ac:dyDescent="0.2">
      <c r="B501" s="240"/>
      <c r="C501" s="240"/>
      <c r="D501" s="240"/>
      <c r="E501" s="240"/>
      <c r="F501" s="240"/>
      <c r="G501" s="240"/>
      <c r="H501" s="240"/>
      <c r="I501" s="240"/>
      <c r="J501" s="240"/>
      <c r="K501" s="240"/>
      <c r="L501" s="240"/>
      <c r="M501" s="240"/>
      <c r="N501" s="240"/>
      <c r="O501" s="240"/>
      <c r="P501" s="205"/>
      <c r="Q501" s="242"/>
      <c r="R501" s="242"/>
      <c r="S501" s="242"/>
      <c r="T501" s="240"/>
    </row>
    <row r="502" spans="2:20" x14ac:dyDescent="0.2">
      <c r="B502" s="240"/>
      <c r="C502" s="240"/>
      <c r="D502" s="240"/>
      <c r="E502" s="240"/>
      <c r="F502" s="240"/>
      <c r="G502" s="240"/>
      <c r="H502" s="240"/>
      <c r="I502" s="240"/>
      <c r="J502" s="240"/>
      <c r="K502" s="240"/>
      <c r="L502" s="240"/>
      <c r="M502" s="240"/>
      <c r="N502" s="240"/>
      <c r="O502" s="240"/>
      <c r="P502" s="205"/>
      <c r="Q502" s="242"/>
      <c r="R502" s="242"/>
      <c r="S502" s="242"/>
      <c r="T502" s="240"/>
    </row>
    <row r="503" spans="2:20" x14ac:dyDescent="0.2">
      <c r="B503" s="240"/>
      <c r="C503" s="240"/>
      <c r="D503" s="240"/>
      <c r="E503" s="240"/>
      <c r="F503" s="240"/>
      <c r="G503" s="240"/>
      <c r="H503" s="240"/>
      <c r="I503" s="240"/>
      <c r="J503" s="240"/>
      <c r="K503" s="240"/>
      <c r="L503" s="240"/>
      <c r="M503" s="240"/>
      <c r="N503" s="240"/>
      <c r="O503" s="240"/>
      <c r="P503" s="205"/>
      <c r="Q503" s="242"/>
      <c r="R503" s="242"/>
      <c r="S503" s="242"/>
      <c r="T503" s="240"/>
    </row>
    <row r="504" spans="2:20" x14ac:dyDescent="0.2">
      <c r="B504" s="240"/>
      <c r="C504" s="240"/>
      <c r="D504" s="240"/>
      <c r="E504" s="240"/>
      <c r="F504" s="240"/>
      <c r="G504" s="240"/>
      <c r="H504" s="240"/>
      <c r="I504" s="240"/>
      <c r="J504" s="240"/>
      <c r="K504" s="240"/>
      <c r="L504" s="240"/>
      <c r="M504" s="240"/>
      <c r="N504" s="240"/>
      <c r="O504" s="240"/>
      <c r="P504" s="205"/>
      <c r="Q504" s="242"/>
      <c r="R504" s="242"/>
      <c r="S504" s="242"/>
      <c r="T504" s="240"/>
    </row>
    <row r="505" spans="2:20" x14ac:dyDescent="0.2">
      <c r="B505" s="240"/>
      <c r="C505" s="240"/>
      <c r="D505" s="240"/>
      <c r="E505" s="240"/>
      <c r="F505" s="240"/>
      <c r="G505" s="240"/>
      <c r="H505" s="240"/>
      <c r="I505" s="240"/>
      <c r="J505" s="240"/>
      <c r="K505" s="240"/>
      <c r="L505" s="240"/>
      <c r="M505" s="240"/>
      <c r="N505" s="240"/>
      <c r="O505" s="240"/>
      <c r="P505" s="205"/>
      <c r="Q505" s="242"/>
      <c r="R505" s="242"/>
      <c r="S505" s="242"/>
      <c r="T505" s="240"/>
    </row>
    <row r="506" spans="2:20" x14ac:dyDescent="0.2">
      <c r="B506" s="240"/>
      <c r="C506" s="240"/>
      <c r="D506" s="240"/>
      <c r="E506" s="240"/>
      <c r="F506" s="240"/>
      <c r="G506" s="240"/>
      <c r="H506" s="240"/>
      <c r="I506" s="240"/>
      <c r="J506" s="240"/>
      <c r="K506" s="240"/>
      <c r="L506" s="240"/>
      <c r="M506" s="240"/>
      <c r="N506" s="240"/>
      <c r="O506" s="240"/>
      <c r="P506" s="205"/>
      <c r="Q506" s="242"/>
      <c r="R506" s="242"/>
      <c r="S506" s="242"/>
      <c r="T506" s="240"/>
    </row>
    <row r="507" spans="2:20" x14ac:dyDescent="0.2">
      <c r="B507" s="240"/>
      <c r="C507" s="240"/>
      <c r="D507" s="240"/>
      <c r="E507" s="240"/>
      <c r="F507" s="240"/>
      <c r="G507" s="240"/>
      <c r="H507" s="240"/>
      <c r="I507" s="240"/>
      <c r="J507" s="240"/>
      <c r="K507" s="240"/>
      <c r="L507" s="240"/>
      <c r="M507" s="240"/>
      <c r="N507" s="240"/>
      <c r="O507" s="240"/>
      <c r="P507" s="205"/>
      <c r="Q507" s="242"/>
      <c r="R507" s="242"/>
      <c r="S507" s="242"/>
      <c r="T507" s="240"/>
    </row>
    <row r="508" spans="2:20" x14ac:dyDescent="0.2">
      <c r="B508" s="240"/>
      <c r="C508" s="240"/>
      <c r="D508" s="240"/>
      <c r="E508" s="240"/>
      <c r="F508" s="240"/>
      <c r="G508" s="240"/>
      <c r="H508" s="240"/>
      <c r="I508" s="240"/>
      <c r="J508" s="240"/>
      <c r="K508" s="240"/>
      <c r="L508" s="240"/>
      <c r="M508" s="240"/>
      <c r="N508" s="240"/>
      <c r="O508" s="240"/>
      <c r="P508" s="205"/>
      <c r="Q508" s="242"/>
      <c r="R508" s="242"/>
      <c r="S508" s="242"/>
      <c r="T508" s="240"/>
    </row>
    <row r="509" spans="2:20" x14ac:dyDescent="0.2">
      <c r="B509" s="240"/>
      <c r="C509" s="240"/>
      <c r="D509" s="240"/>
      <c r="E509" s="240"/>
      <c r="F509" s="240"/>
      <c r="G509" s="240"/>
      <c r="H509" s="240"/>
      <c r="I509" s="240"/>
      <c r="J509" s="240"/>
      <c r="K509" s="240"/>
      <c r="L509" s="240"/>
      <c r="M509" s="240"/>
      <c r="N509" s="240"/>
      <c r="O509" s="240"/>
      <c r="P509" s="205"/>
      <c r="Q509" s="242"/>
      <c r="R509" s="242"/>
      <c r="S509" s="242"/>
      <c r="T509" s="240"/>
    </row>
    <row r="510" spans="2:20" x14ac:dyDescent="0.2">
      <c r="B510" s="240"/>
      <c r="C510" s="240"/>
      <c r="D510" s="240"/>
      <c r="E510" s="240"/>
      <c r="F510" s="240"/>
      <c r="G510" s="240"/>
      <c r="H510" s="240"/>
      <c r="I510" s="240"/>
      <c r="J510" s="240"/>
      <c r="K510" s="240"/>
      <c r="L510" s="240"/>
      <c r="M510" s="240"/>
      <c r="N510" s="240"/>
      <c r="O510" s="240"/>
      <c r="P510" s="205"/>
      <c r="Q510" s="242"/>
      <c r="R510" s="242"/>
      <c r="S510" s="242"/>
      <c r="T510" s="240"/>
    </row>
    <row r="511" spans="2:20" x14ac:dyDescent="0.2">
      <c r="B511" s="240"/>
      <c r="C511" s="240"/>
      <c r="D511" s="240"/>
      <c r="E511" s="240"/>
      <c r="F511" s="240"/>
      <c r="G511" s="240"/>
      <c r="H511" s="240"/>
      <c r="I511" s="240"/>
      <c r="J511" s="240"/>
      <c r="K511" s="240"/>
      <c r="L511" s="240"/>
      <c r="M511" s="240"/>
      <c r="N511" s="240"/>
      <c r="O511" s="240"/>
      <c r="P511" s="205"/>
      <c r="Q511" s="242"/>
      <c r="R511" s="242"/>
      <c r="S511" s="242"/>
      <c r="T511" s="240"/>
    </row>
    <row r="512" spans="2:20" x14ac:dyDescent="0.2">
      <c r="B512" s="240"/>
      <c r="C512" s="240"/>
      <c r="D512" s="240"/>
      <c r="E512" s="240"/>
      <c r="F512" s="240"/>
      <c r="G512" s="240"/>
      <c r="H512" s="240"/>
      <c r="I512" s="240"/>
      <c r="J512" s="240"/>
      <c r="K512" s="240"/>
      <c r="L512" s="240"/>
      <c r="M512" s="240"/>
      <c r="N512" s="240"/>
      <c r="O512" s="240"/>
      <c r="P512" s="205"/>
      <c r="Q512" s="242"/>
      <c r="R512" s="242"/>
      <c r="S512" s="242"/>
      <c r="T512" s="240"/>
    </row>
    <row r="513" spans="2:20" x14ac:dyDescent="0.2">
      <c r="B513" s="240"/>
      <c r="C513" s="240"/>
      <c r="D513" s="240"/>
      <c r="E513" s="240"/>
      <c r="F513" s="240"/>
      <c r="G513" s="240"/>
      <c r="H513" s="240"/>
      <c r="I513" s="240"/>
      <c r="J513" s="240"/>
      <c r="K513" s="240"/>
      <c r="L513" s="240"/>
      <c r="M513" s="240"/>
      <c r="N513" s="240"/>
      <c r="O513" s="240"/>
      <c r="P513" s="205"/>
      <c r="Q513" s="242"/>
      <c r="R513" s="242"/>
      <c r="S513" s="242"/>
      <c r="T513" s="240"/>
    </row>
    <row r="514" spans="2:20" x14ac:dyDescent="0.2">
      <c r="B514" s="240"/>
      <c r="C514" s="240"/>
      <c r="D514" s="240"/>
      <c r="E514" s="240"/>
      <c r="F514" s="240"/>
      <c r="G514" s="240"/>
      <c r="H514" s="240"/>
      <c r="I514" s="240"/>
      <c r="J514" s="240"/>
      <c r="K514" s="240"/>
      <c r="L514" s="240"/>
      <c r="M514" s="240"/>
      <c r="N514" s="240"/>
      <c r="O514" s="240"/>
      <c r="P514" s="205"/>
      <c r="Q514" s="242"/>
      <c r="R514" s="242"/>
      <c r="S514" s="242"/>
      <c r="T514" s="240"/>
    </row>
    <row r="515" spans="2:20" x14ac:dyDescent="0.2">
      <c r="B515" s="240"/>
      <c r="C515" s="240"/>
      <c r="D515" s="240"/>
      <c r="E515" s="240"/>
      <c r="F515" s="240"/>
      <c r="G515" s="240"/>
      <c r="H515" s="240"/>
      <c r="I515" s="240"/>
      <c r="J515" s="240"/>
      <c r="K515" s="240"/>
      <c r="L515" s="240"/>
      <c r="M515" s="240"/>
      <c r="N515" s="240"/>
      <c r="O515" s="240"/>
      <c r="P515" s="205"/>
      <c r="Q515" s="242"/>
      <c r="R515" s="242"/>
      <c r="S515" s="242"/>
      <c r="T515" s="240"/>
    </row>
    <row r="516" spans="2:20" x14ac:dyDescent="0.2">
      <c r="B516" s="240"/>
      <c r="C516" s="240"/>
      <c r="D516" s="240"/>
      <c r="E516" s="240"/>
      <c r="F516" s="240"/>
      <c r="G516" s="240"/>
      <c r="H516" s="240"/>
      <c r="I516" s="240"/>
      <c r="J516" s="240"/>
      <c r="K516" s="240"/>
      <c r="L516" s="240"/>
      <c r="M516" s="240"/>
      <c r="N516" s="240"/>
      <c r="O516" s="240"/>
      <c r="P516" s="205"/>
      <c r="Q516" s="242"/>
      <c r="R516" s="242"/>
      <c r="S516" s="242"/>
      <c r="T516" s="240"/>
    </row>
    <row r="517" spans="2:20" x14ac:dyDescent="0.2">
      <c r="B517" s="240"/>
      <c r="C517" s="240"/>
      <c r="D517" s="240"/>
      <c r="E517" s="240"/>
      <c r="F517" s="240"/>
      <c r="G517" s="240"/>
      <c r="H517" s="240"/>
      <c r="I517" s="240"/>
      <c r="J517" s="240"/>
      <c r="K517" s="240"/>
      <c r="L517" s="240"/>
      <c r="M517" s="240"/>
      <c r="N517" s="240"/>
      <c r="O517" s="240"/>
      <c r="P517" s="205"/>
      <c r="Q517" s="242"/>
      <c r="R517" s="242"/>
      <c r="S517" s="242"/>
      <c r="T517" s="240"/>
    </row>
    <row r="518" spans="2:20" x14ac:dyDescent="0.2">
      <c r="B518" s="240"/>
      <c r="C518" s="240"/>
      <c r="D518" s="240"/>
      <c r="E518" s="240"/>
      <c r="F518" s="240"/>
      <c r="G518" s="240"/>
      <c r="H518" s="240"/>
      <c r="I518" s="240"/>
      <c r="J518" s="240"/>
      <c r="K518" s="240"/>
      <c r="L518" s="240"/>
      <c r="M518" s="240"/>
      <c r="N518" s="240"/>
      <c r="O518" s="240"/>
      <c r="P518" s="205"/>
      <c r="Q518" s="242"/>
      <c r="R518" s="242"/>
      <c r="S518" s="242"/>
      <c r="T518" s="240"/>
    </row>
    <row r="519" spans="2:20" x14ac:dyDescent="0.2">
      <c r="B519" s="240"/>
      <c r="C519" s="240"/>
      <c r="D519" s="240"/>
      <c r="E519" s="240"/>
      <c r="F519" s="240"/>
      <c r="G519" s="240"/>
      <c r="H519" s="240"/>
      <c r="I519" s="240"/>
      <c r="J519" s="240"/>
      <c r="K519" s="240"/>
      <c r="L519" s="240"/>
      <c r="M519" s="240"/>
      <c r="N519" s="240"/>
      <c r="O519" s="240"/>
      <c r="P519" s="205"/>
      <c r="Q519" s="242"/>
      <c r="R519" s="242"/>
      <c r="S519" s="242"/>
      <c r="T519" s="240"/>
    </row>
    <row r="520" spans="2:20" x14ac:dyDescent="0.2">
      <c r="B520" s="240"/>
      <c r="C520" s="240"/>
      <c r="D520" s="240"/>
      <c r="E520" s="240"/>
      <c r="F520" s="240"/>
      <c r="G520" s="240"/>
      <c r="H520" s="240"/>
      <c r="I520" s="240"/>
      <c r="J520" s="240"/>
      <c r="K520" s="240"/>
      <c r="L520" s="240"/>
      <c r="M520" s="240"/>
      <c r="N520" s="240"/>
      <c r="O520" s="240"/>
      <c r="P520" s="205"/>
      <c r="Q520" s="242"/>
      <c r="R520" s="242"/>
      <c r="S520" s="242"/>
      <c r="T520" s="240"/>
    </row>
    <row r="521" spans="2:20" x14ac:dyDescent="0.2">
      <c r="B521" s="240"/>
      <c r="C521" s="240"/>
      <c r="D521" s="240"/>
      <c r="E521" s="240"/>
      <c r="F521" s="240"/>
      <c r="G521" s="240"/>
      <c r="H521" s="240"/>
      <c r="I521" s="240"/>
      <c r="J521" s="240"/>
      <c r="K521" s="240"/>
      <c r="L521" s="240"/>
      <c r="M521" s="240"/>
      <c r="N521" s="240"/>
      <c r="O521" s="240"/>
      <c r="P521" s="205"/>
      <c r="Q521" s="242"/>
      <c r="R521" s="242"/>
      <c r="S521" s="242"/>
      <c r="T521" s="240"/>
    </row>
    <row r="522" spans="2:20" x14ac:dyDescent="0.2">
      <c r="B522" s="240"/>
      <c r="C522" s="240"/>
      <c r="D522" s="240"/>
      <c r="E522" s="240"/>
      <c r="F522" s="240"/>
      <c r="G522" s="240"/>
      <c r="H522" s="240"/>
      <c r="I522" s="240"/>
      <c r="J522" s="240"/>
      <c r="K522" s="240"/>
      <c r="L522" s="240"/>
      <c r="M522" s="240"/>
      <c r="N522" s="240"/>
      <c r="O522" s="240"/>
      <c r="P522" s="205"/>
      <c r="Q522" s="242"/>
      <c r="R522" s="242"/>
      <c r="S522" s="242"/>
      <c r="T522" s="240"/>
    </row>
    <row r="523" spans="2:20" x14ac:dyDescent="0.2">
      <c r="B523" s="240"/>
      <c r="C523" s="240"/>
      <c r="D523" s="240"/>
      <c r="E523" s="240"/>
      <c r="F523" s="240"/>
      <c r="G523" s="240"/>
      <c r="H523" s="240"/>
      <c r="I523" s="240"/>
      <c r="J523" s="240"/>
      <c r="K523" s="240"/>
      <c r="L523" s="240"/>
      <c r="M523" s="240"/>
      <c r="N523" s="240"/>
      <c r="O523" s="240"/>
      <c r="P523" s="205"/>
      <c r="Q523" s="242"/>
      <c r="R523" s="242"/>
      <c r="S523" s="242"/>
      <c r="T523" s="240"/>
    </row>
    <row r="524" spans="2:20" x14ac:dyDescent="0.2">
      <c r="B524" s="240"/>
      <c r="C524" s="240"/>
      <c r="D524" s="240"/>
      <c r="E524" s="240"/>
      <c r="F524" s="240"/>
      <c r="G524" s="240"/>
      <c r="H524" s="240"/>
      <c r="I524" s="240"/>
      <c r="J524" s="240"/>
      <c r="K524" s="240"/>
      <c r="L524" s="240"/>
      <c r="M524" s="240"/>
      <c r="N524" s="240"/>
      <c r="O524" s="240"/>
      <c r="P524" s="205"/>
      <c r="Q524" s="242"/>
      <c r="R524" s="242"/>
      <c r="S524" s="242"/>
      <c r="T524" s="240"/>
    </row>
    <row r="525" spans="2:20" x14ac:dyDescent="0.2">
      <c r="B525" s="240"/>
      <c r="C525" s="240"/>
      <c r="D525" s="240"/>
      <c r="E525" s="240"/>
      <c r="F525" s="240"/>
      <c r="G525" s="240"/>
      <c r="H525" s="240"/>
      <c r="I525" s="240"/>
      <c r="J525" s="240"/>
      <c r="K525" s="240"/>
      <c r="L525" s="240"/>
      <c r="M525" s="240"/>
      <c r="N525" s="240"/>
      <c r="O525" s="240"/>
      <c r="P525" s="205"/>
      <c r="Q525" s="242"/>
      <c r="R525" s="242"/>
      <c r="S525" s="242"/>
      <c r="T525" s="240"/>
    </row>
    <row r="526" spans="2:20" x14ac:dyDescent="0.2">
      <c r="B526" s="240"/>
      <c r="C526" s="240"/>
      <c r="D526" s="240"/>
      <c r="E526" s="240"/>
      <c r="F526" s="240"/>
      <c r="G526" s="240"/>
      <c r="H526" s="240"/>
      <c r="I526" s="240"/>
      <c r="J526" s="240"/>
      <c r="K526" s="240"/>
      <c r="L526" s="240"/>
      <c r="M526" s="240"/>
      <c r="N526" s="240"/>
      <c r="O526" s="240"/>
      <c r="P526" s="205"/>
      <c r="Q526" s="242"/>
      <c r="R526" s="242"/>
      <c r="S526" s="242"/>
      <c r="T526" s="240"/>
    </row>
    <row r="527" spans="2:20" x14ac:dyDescent="0.2">
      <c r="B527" s="240"/>
      <c r="C527" s="240"/>
      <c r="D527" s="240"/>
      <c r="E527" s="240"/>
      <c r="F527" s="240"/>
      <c r="G527" s="240"/>
      <c r="H527" s="240"/>
      <c r="I527" s="240"/>
      <c r="J527" s="240"/>
      <c r="K527" s="240"/>
      <c r="L527" s="240"/>
      <c r="M527" s="240"/>
      <c r="N527" s="240"/>
      <c r="O527" s="240"/>
      <c r="P527" s="205"/>
      <c r="Q527" s="242"/>
      <c r="R527" s="242"/>
      <c r="S527" s="242"/>
      <c r="T527" s="240"/>
    </row>
    <row r="528" spans="2:20" x14ac:dyDescent="0.2">
      <c r="B528" s="240"/>
      <c r="C528" s="240"/>
      <c r="D528" s="240"/>
      <c r="E528" s="240"/>
      <c r="F528" s="240"/>
      <c r="G528" s="240"/>
      <c r="H528" s="240"/>
      <c r="I528" s="240"/>
      <c r="J528" s="240"/>
      <c r="K528" s="240"/>
      <c r="L528" s="240"/>
      <c r="M528" s="240"/>
      <c r="N528" s="240"/>
      <c r="O528" s="240"/>
      <c r="P528" s="205"/>
      <c r="Q528" s="242"/>
      <c r="R528" s="242"/>
      <c r="S528" s="242"/>
      <c r="T528" s="240"/>
    </row>
    <row r="529" spans="2:20" x14ac:dyDescent="0.2">
      <c r="B529" s="240"/>
      <c r="C529" s="240"/>
      <c r="D529" s="240"/>
      <c r="E529" s="240"/>
      <c r="F529" s="240"/>
      <c r="G529" s="240"/>
      <c r="H529" s="240"/>
      <c r="I529" s="240"/>
      <c r="J529" s="240"/>
      <c r="K529" s="240"/>
      <c r="L529" s="240"/>
      <c r="M529" s="240"/>
      <c r="N529" s="240"/>
      <c r="O529" s="240"/>
      <c r="P529" s="205"/>
      <c r="Q529" s="242"/>
      <c r="R529" s="242"/>
      <c r="S529" s="242"/>
      <c r="T529" s="240"/>
    </row>
    <row r="530" spans="2:20" x14ac:dyDescent="0.2">
      <c r="B530" s="240"/>
      <c r="C530" s="240"/>
      <c r="D530" s="240"/>
      <c r="E530" s="240"/>
      <c r="F530" s="240"/>
      <c r="G530" s="240"/>
      <c r="H530" s="240"/>
      <c r="I530" s="240"/>
      <c r="J530" s="240"/>
      <c r="K530" s="240"/>
      <c r="L530" s="240"/>
      <c r="M530" s="240"/>
      <c r="N530" s="240"/>
      <c r="O530" s="240"/>
      <c r="P530" s="205"/>
      <c r="Q530" s="242"/>
      <c r="R530" s="242"/>
      <c r="S530" s="242"/>
      <c r="T530" s="240"/>
    </row>
    <row r="531" spans="2:20" x14ac:dyDescent="0.2">
      <c r="B531" s="240"/>
      <c r="C531" s="240"/>
      <c r="D531" s="240"/>
      <c r="E531" s="240"/>
      <c r="F531" s="240"/>
      <c r="G531" s="240"/>
      <c r="H531" s="240"/>
      <c r="I531" s="240"/>
      <c r="J531" s="240"/>
      <c r="K531" s="240"/>
      <c r="L531" s="240"/>
      <c r="M531" s="240"/>
      <c r="N531" s="240"/>
      <c r="O531" s="240"/>
      <c r="P531" s="205"/>
      <c r="Q531" s="242"/>
      <c r="R531" s="242"/>
      <c r="S531" s="242"/>
      <c r="T531" s="240"/>
    </row>
    <row r="532" spans="2:20" x14ac:dyDescent="0.2">
      <c r="B532" s="240"/>
      <c r="C532" s="240"/>
      <c r="D532" s="240"/>
      <c r="E532" s="240"/>
      <c r="F532" s="240"/>
      <c r="G532" s="240"/>
      <c r="H532" s="240"/>
      <c r="I532" s="240"/>
      <c r="J532" s="240"/>
      <c r="K532" s="240"/>
      <c r="L532" s="240"/>
      <c r="M532" s="240"/>
      <c r="N532" s="240"/>
      <c r="O532" s="240"/>
      <c r="P532" s="205"/>
      <c r="Q532" s="242"/>
      <c r="R532" s="242"/>
      <c r="S532" s="242"/>
      <c r="T532" s="240"/>
    </row>
    <row r="533" spans="2:20" x14ac:dyDescent="0.2">
      <c r="B533" s="240"/>
      <c r="C533" s="240"/>
      <c r="D533" s="240"/>
      <c r="E533" s="240"/>
      <c r="F533" s="240"/>
      <c r="G533" s="240"/>
      <c r="H533" s="240"/>
      <c r="I533" s="240"/>
      <c r="J533" s="240"/>
      <c r="K533" s="240"/>
      <c r="L533" s="240"/>
      <c r="M533" s="240"/>
      <c r="N533" s="240"/>
      <c r="O533" s="240"/>
      <c r="P533" s="205"/>
      <c r="Q533" s="242"/>
      <c r="R533" s="242"/>
      <c r="S533" s="242"/>
      <c r="T533" s="240"/>
    </row>
    <row r="534" spans="2:20" x14ac:dyDescent="0.2">
      <c r="B534" s="240"/>
      <c r="C534" s="240"/>
      <c r="D534" s="240"/>
      <c r="E534" s="240"/>
      <c r="F534" s="240"/>
      <c r="G534" s="240"/>
      <c r="H534" s="240"/>
      <c r="I534" s="240"/>
      <c r="J534" s="240"/>
      <c r="K534" s="240"/>
      <c r="L534" s="240"/>
      <c r="M534" s="240"/>
      <c r="N534" s="240"/>
      <c r="O534" s="240"/>
      <c r="P534" s="205"/>
      <c r="Q534" s="242"/>
      <c r="R534" s="242"/>
      <c r="S534" s="242"/>
      <c r="T534" s="240"/>
    </row>
    <row r="535" spans="2:20" x14ac:dyDescent="0.2">
      <c r="B535" s="240"/>
      <c r="C535" s="240"/>
      <c r="D535" s="240"/>
      <c r="E535" s="240"/>
      <c r="F535" s="240"/>
      <c r="G535" s="240"/>
      <c r="H535" s="240"/>
      <c r="I535" s="240"/>
      <c r="J535" s="240"/>
      <c r="K535" s="240"/>
      <c r="L535" s="240"/>
      <c r="M535" s="240"/>
      <c r="N535" s="240"/>
      <c r="O535" s="240"/>
      <c r="P535" s="205"/>
      <c r="Q535" s="242"/>
      <c r="R535" s="242"/>
      <c r="S535" s="242"/>
      <c r="T535" s="240"/>
    </row>
    <row r="536" spans="2:20" x14ac:dyDescent="0.2">
      <c r="B536" s="240"/>
      <c r="C536" s="240"/>
      <c r="D536" s="240"/>
      <c r="E536" s="240"/>
      <c r="F536" s="240"/>
      <c r="G536" s="240"/>
      <c r="H536" s="240"/>
      <c r="I536" s="240"/>
      <c r="J536" s="240"/>
      <c r="K536" s="240"/>
      <c r="L536" s="240"/>
      <c r="M536" s="240"/>
      <c r="N536" s="240"/>
      <c r="O536" s="240"/>
      <c r="P536" s="205"/>
      <c r="Q536" s="242"/>
      <c r="R536" s="242"/>
      <c r="S536" s="242"/>
      <c r="T536" s="240"/>
    </row>
    <row r="537" spans="2:20" x14ac:dyDescent="0.2">
      <c r="B537" s="240"/>
      <c r="C537" s="240"/>
      <c r="D537" s="240"/>
      <c r="E537" s="240"/>
      <c r="F537" s="240"/>
      <c r="G537" s="240"/>
      <c r="H537" s="240"/>
      <c r="I537" s="240"/>
      <c r="J537" s="240"/>
      <c r="K537" s="240"/>
      <c r="L537" s="240"/>
      <c r="M537" s="240"/>
      <c r="N537" s="240"/>
      <c r="O537" s="240"/>
      <c r="P537" s="205"/>
      <c r="Q537" s="242"/>
      <c r="R537" s="242"/>
      <c r="S537" s="242"/>
      <c r="T537" s="240"/>
    </row>
    <row r="538" spans="2:20" x14ac:dyDescent="0.2">
      <c r="B538" s="240"/>
      <c r="C538" s="240"/>
      <c r="D538" s="240"/>
      <c r="E538" s="240"/>
      <c r="F538" s="240"/>
      <c r="G538" s="240"/>
      <c r="H538" s="240"/>
      <c r="I538" s="240"/>
      <c r="J538" s="240"/>
      <c r="K538" s="240"/>
      <c r="L538" s="240"/>
      <c r="M538" s="240"/>
      <c r="N538" s="240"/>
      <c r="O538" s="240"/>
      <c r="P538" s="205"/>
      <c r="Q538" s="242"/>
      <c r="R538" s="242"/>
      <c r="S538" s="242"/>
      <c r="T538" s="240"/>
    </row>
    <row r="539" spans="2:20" x14ac:dyDescent="0.2">
      <c r="B539" s="240"/>
      <c r="C539" s="240"/>
      <c r="D539" s="240"/>
      <c r="E539" s="240"/>
      <c r="F539" s="240"/>
      <c r="G539" s="240"/>
      <c r="H539" s="240"/>
      <c r="I539" s="240"/>
      <c r="J539" s="240"/>
      <c r="K539" s="240"/>
      <c r="L539" s="240"/>
      <c r="M539" s="240"/>
      <c r="N539" s="240"/>
      <c r="O539" s="240"/>
      <c r="P539" s="205"/>
      <c r="Q539" s="242"/>
      <c r="R539" s="242"/>
      <c r="S539" s="242"/>
      <c r="T539" s="240"/>
    </row>
    <row r="540" spans="2:20" x14ac:dyDescent="0.2">
      <c r="B540" s="240"/>
      <c r="C540" s="240"/>
      <c r="D540" s="240"/>
      <c r="E540" s="240"/>
      <c r="F540" s="240"/>
      <c r="G540" s="240"/>
      <c r="H540" s="240"/>
      <c r="I540" s="240"/>
      <c r="J540" s="240"/>
      <c r="K540" s="240"/>
      <c r="L540" s="240"/>
      <c r="M540" s="240"/>
      <c r="N540" s="240"/>
      <c r="O540" s="240"/>
      <c r="P540" s="205"/>
      <c r="Q540" s="242"/>
      <c r="R540" s="242"/>
      <c r="S540" s="242"/>
      <c r="T540" s="240"/>
    </row>
    <row r="541" spans="2:20" x14ac:dyDescent="0.2">
      <c r="B541" s="240"/>
      <c r="C541" s="240"/>
      <c r="D541" s="240"/>
      <c r="E541" s="240"/>
      <c r="F541" s="240"/>
      <c r="G541" s="240"/>
      <c r="H541" s="240"/>
      <c r="I541" s="240"/>
      <c r="J541" s="240"/>
      <c r="K541" s="240"/>
      <c r="L541" s="240"/>
      <c r="M541" s="240"/>
      <c r="N541" s="240"/>
      <c r="O541" s="240"/>
      <c r="P541" s="205"/>
      <c r="Q541" s="242"/>
      <c r="R541" s="242"/>
      <c r="S541" s="242"/>
      <c r="T541" s="240"/>
    </row>
    <row r="542" spans="2:20" x14ac:dyDescent="0.2">
      <c r="B542" s="240"/>
      <c r="C542" s="240"/>
      <c r="D542" s="240"/>
      <c r="E542" s="240"/>
      <c r="F542" s="240"/>
      <c r="G542" s="240"/>
      <c r="H542" s="240"/>
      <c r="I542" s="240"/>
      <c r="J542" s="240"/>
      <c r="K542" s="240"/>
      <c r="L542" s="240"/>
      <c r="M542" s="240"/>
      <c r="N542" s="240"/>
      <c r="O542" s="240"/>
      <c r="P542" s="205"/>
      <c r="Q542" s="242"/>
      <c r="R542" s="242"/>
      <c r="S542" s="242"/>
      <c r="T542" s="240"/>
    </row>
    <row r="543" spans="2:20" x14ac:dyDescent="0.2">
      <c r="B543" s="240"/>
      <c r="C543" s="240"/>
      <c r="D543" s="240"/>
      <c r="E543" s="240"/>
      <c r="F543" s="240"/>
      <c r="G543" s="240"/>
      <c r="H543" s="240"/>
      <c r="I543" s="240"/>
      <c r="J543" s="240"/>
      <c r="K543" s="240"/>
      <c r="L543" s="240"/>
      <c r="M543" s="240"/>
      <c r="N543" s="240"/>
      <c r="O543" s="240"/>
      <c r="P543" s="205"/>
      <c r="Q543" s="242"/>
      <c r="R543" s="242"/>
      <c r="S543" s="242"/>
      <c r="T543" s="240"/>
    </row>
    <row r="544" spans="2:20" x14ac:dyDescent="0.2">
      <c r="B544" s="240"/>
      <c r="C544" s="240"/>
      <c r="D544" s="240"/>
      <c r="E544" s="240"/>
      <c r="F544" s="240"/>
      <c r="G544" s="240"/>
      <c r="H544" s="240"/>
      <c r="I544" s="240"/>
      <c r="J544" s="240"/>
      <c r="K544" s="240"/>
      <c r="L544" s="240"/>
      <c r="M544" s="240"/>
      <c r="N544" s="240"/>
      <c r="O544" s="240"/>
      <c r="P544" s="205"/>
      <c r="Q544" s="242"/>
      <c r="R544" s="242"/>
      <c r="S544" s="242"/>
      <c r="T544" s="240"/>
    </row>
    <row r="545" spans="2:20" x14ac:dyDescent="0.2">
      <c r="B545" s="240"/>
      <c r="C545" s="240"/>
      <c r="D545" s="240"/>
      <c r="E545" s="240"/>
      <c r="F545" s="240"/>
      <c r="G545" s="240"/>
      <c r="H545" s="240"/>
      <c r="I545" s="240"/>
      <c r="J545" s="240"/>
      <c r="K545" s="240"/>
      <c r="L545" s="240"/>
      <c r="M545" s="240"/>
      <c r="N545" s="240"/>
      <c r="O545" s="240"/>
      <c r="P545" s="205"/>
      <c r="Q545" s="242"/>
      <c r="R545" s="242"/>
      <c r="S545" s="242"/>
      <c r="T545" s="240"/>
    </row>
    <row r="546" spans="2:20" x14ac:dyDescent="0.2">
      <c r="B546" s="240"/>
      <c r="C546" s="240"/>
      <c r="D546" s="240"/>
      <c r="E546" s="240"/>
      <c r="F546" s="240"/>
      <c r="G546" s="240"/>
      <c r="H546" s="240"/>
      <c r="I546" s="240"/>
      <c r="J546" s="240"/>
      <c r="K546" s="240"/>
      <c r="L546" s="240"/>
      <c r="M546" s="240"/>
      <c r="N546" s="240"/>
      <c r="O546" s="240"/>
      <c r="P546" s="205"/>
      <c r="Q546" s="242"/>
      <c r="R546" s="242"/>
      <c r="S546" s="242"/>
      <c r="T546" s="240"/>
    </row>
    <row r="547" spans="2:20" x14ac:dyDescent="0.2">
      <c r="B547" s="240"/>
      <c r="C547" s="240"/>
      <c r="D547" s="240"/>
      <c r="E547" s="240"/>
      <c r="F547" s="240"/>
      <c r="G547" s="240"/>
      <c r="H547" s="240"/>
      <c r="I547" s="240"/>
      <c r="J547" s="240"/>
      <c r="K547" s="240"/>
      <c r="L547" s="240"/>
      <c r="M547" s="240"/>
      <c r="N547" s="240"/>
      <c r="O547" s="240"/>
      <c r="P547" s="205"/>
      <c r="Q547" s="242"/>
      <c r="R547" s="242"/>
      <c r="S547" s="242"/>
      <c r="T547" s="240"/>
    </row>
    <row r="548" spans="2:20" x14ac:dyDescent="0.2">
      <c r="B548" s="240"/>
      <c r="C548" s="240"/>
      <c r="D548" s="240"/>
      <c r="E548" s="240"/>
      <c r="F548" s="240"/>
      <c r="G548" s="240"/>
      <c r="H548" s="240"/>
      <c r="I548" s="240"/>
      <c r="J548" s="240"/>
      <c r="K548" s="240"/>
      <c r="L548" s="240"/>
      <c r="M548" s="240"/>
      <c r="N548" s="240"/>
      <c r="O548" s="240"/>
      <c r="P548" s="205"/>
      <c r="Q548" s="242"/>
      <c r="R548" s="242"/>
      <c r="S548" s="242"/>
      <c r="T548" s="240"/>
    </row>
    <row r="549" spans="2:20" x14ac:dyDescent="0.2">
      <c r="B549" s="240"/>
      <c r="C549" s="240"/>
      <c r="D549" s="240"/>
      <c r="E549" s="240"/>
      <c r="F549" s="240"/>
      <c r="G549" s="240"/>
      <c r="H549" s="240"/>
      <c r="I549" s="240"/>
      <c r="J549" s="240"/>
      <c r="K549" s="240"/>
      <c r="L549" s="240"/>
      <c r="M549" s="240"/>
      <c r="N549" s="240"/>
      <c r="O549" s="240"/>
      <c r="P549" s="205"/>
      <c r="Q549" s="242"/>
      <c r="R549" s="242"/>
      <c r="S549" s="242"/>
      <c r="T549" s="240"/>
    </row>
    <row r="550" spans="2:20" x14ac:dyDescent="0.2">
      <c r="B550" s="240"/>
      <c r="C550" s="240"/>
      <c r="D550" s="240"/>
      <c r="E550" s="240"/>
      <c r="F550" s="240"/>
      <c r="G550" s="240"/>
      <c r="H550" s="240"/>
      <c r="I550" s="240"/>
      <c r="J550" s="240"/>
      <c r="K550" s="240"/>
      <c r="L550" s="240"/>
      <c r="M550" s="240"/>
      <c r="N550" s="240"/>
      <c r="O550" s="240"/>
      <c r="P550" s="205"/>
      <c r="Q550" s="242"/>
      <c r="R550" s="242"/>
      <c r="S550" s="242"/>
      <c r="T550" s="240"/>
    </row>
    <row r="551" spans="2:20" x14ac:dyDescent="0.2">
      <c r="B551" s="240"/>
      <c r="C551" s="240"/>
      <c r="D551" s="240"/>
      <c r="E551" s="240"/>
      <c r="F551" s="240"/>
      <c r="G551" s="240"/>
      <c r="H551" s="240"/>
      <c r="I551" s="240"/>
      <c r="J551" s="240"/>
      <c r="K551" s="240"/>
      <c r="L551" s="240"/>
      <c r="M551" s="240"/>
      <c r="N551" s="240"/>
      <c r="O551" s="240"/>
      <c r="P551" s="205"/>
      <c r="Q551" s="242"/>
      <c r="R551" s="242"/>
      <c r="S551" s="242"/>
      <c r="T551" s="240"/>
    </row>
    <row r="552" spans="2:20" x14ac:dyDescent="0.2">
      <c r="B552" s="240"/>
      <c r="C552" s="240"/>
      <c r="D552" s="240"/>
      <c r="E552" s="240"/>
      <c r="F552" s="240"/>
      <c r="G552" s="240"/>
      <c r="H552" s="240"/>
      <c r="I552" s="240"/>
      <c r="J552" s="240"/>
      <c r="K552" s="240"/>
      <c r="L552" s="240"/>
      <c r="M552" s="240"/>
      <c r="N552" s="240"/>
      <c r="O552" s="240"/>
      <c r="P552" s="205"/>
      <c r="Q552" s="242"/>
      <c r="R552" s="242"/>
      <c r="S552" s="242"/>
      <c r="T552" s="240"/>
    </row>
    <row r="553" spans="2:20" x14ac:dyDescent="0.2">
      <c r="B553" s="240"/>
      <c r="C553" s="240"/>
      <c r="D553" s="240"/>
      <c r="E553" s="240"/>
      <c r="F553" s="240"/>
      <c r="G553" s="240"/>
      <c r="H553" s="240"/>
      <c r="I553" s="240"/>
      <c r="J553" s="240"/>
      <c r="K553" s="240"/>
      <c r="L553" s="240"/>
      <c r="M553" s="240"/>
      <c r="N553" s="240"/>
      <c r="O553" s="240"/>
      <c r="P553" s="205"/>
      <c r="Q553" s="242"/>
      <c r="R553" s="242"/>
      <c r="S553" s="242"/>
      <c r="T553" s="240"/>
    </row>
    <row r="554" spans="2:20" x14ac:dyDescent="0.2">
      <c r="B554" s="240"/>
      <c r="C554" s="240"/>
      <c r="D554" s="240"/>
      <c r="E554" s="240"/>
      <c r="F554" s="240"/>
      <c r="G554" s="240"/>
      <c r="H554" s="240"/>
      <c r="I554" s="240"/>
      <c r="J554" s="240"/>
      <c r="K554" s="240"/>
      <c r="L554" s="240"/>
      <c r="M554" s="240"/>
      <c r="N554" s="240"/>
      <c r="O554" s="240"/>
      <c r="P554" s="205"/>
      <c r="Q554" s="242"/>
      <c r="R554" s="242"/>
      <c r="S554" s="242"/>
      <c r="T554" s="240"/>
    </row>
    <row r="555" spans="2:20" x14ac:dyDescent="0.2">
      <c r="B555" s="240"/>
      <c r="C555" s="240"/>
      <c r="D555" s="240"/>
      <c r="E555" s="240"/>
      <c r="F555" s="240"/>
      <c r="G555" s="240"/>
      <c r="H555" s="240"/>
      <c r="I555" s="240"/>
      <c r="J555" s="240"/>
      <c r="K555" s="240"/>
      <c r="L555" s="240"/>
      <c r="M555" s="240"/>
      <c r="N555" s="240"/>
      <c r="O555" s="240"/>
      <c r="P555" s="205"/>
      <c r="Q555" s="242"/>
      <c r="R555" s="242"/>
      <c r="S555" s="242"/>
      <c r="T555" s="240"/>
    </row>
    <row r="556" spans="2:20" x14ac:dyDescent="0.2">
      <c r="B556" s="240"/>
      <c r="C556" s="240"/>
      <c r="D556" s="240"/>
      <c r="E556" s="240"/>
      <c r="F556" s="240"/>
      <c r="G556" s="240"/>
      <c r="H556" s="240"/>
      <c r="I556" s="240"/>
      <c r="J556" s="240"/>
      <c r="K556" s="240"/>
      <c r="L556" s="240"/>
      <c r="M556" s="240"/>
      <c r="N556" s="240"/>
      <c r="O556" s="240"/>
      <c r="P556" s="205"/>
      <c r="Q556" s="242"/>
      <c r="R556" s="242"/>
      <c r="S556" s="242"/>
      <c r="T556" s="240"/>
    </row>
    <row r="557" spans="2:20" x14ac:dyDescent="0.2">
      <c r="B557" s="240"/>
      <c r="C557" s="240"/>
      <c r="D557" s="240"/>
      <c r="E557" s="240"/>
      <c r="F557" s="240"/>
      <c r="G557" s="240"/>
      <c r="H557" s="240"/>
      <c r="I557" s="240"/>
      <c r="J557" s="240"/>
      <c r="K557" s="240"/>
      <c r="L557" s="240"/>
      <c r="M557" s="240"/>
      <c r="N557" s="240"/>
      <c r="O557" s="240"/>
      <c r="P557" s="205"/>
      <c r="Q557" s="242"/>
      <c r="R557" s="242"/>
      <c r="S557" s="242"/>
      <c r="T557" s="240"/>
    </row>
    <row r="558" spans="2:20" x14ac:dyDescent="0.2">
      <c r="B558" s="240"/>
      <c r="C558" s="240"/>
      <c r="D558" s="240"/>
      <c r="E558" s="240"/>
      <c r="F558" s="240"/>
      <c r="G558" s="240"/>
      <c r="H558" s="240"/>
      <c r="I558" s="240"/>
      <c r="J558" s="240"/>
      <c r="K558" s="240"/>
      <c r="L558" s="240"/>
      <c r="M558" s="240"/>
      <c r="N558" s="240"/>
      <c r="O558" s="240"/>
      <c r="P558" s="205"/>
      <c r="Q558" s="242"/>
      <c r="R558" s="242"/>
      <c r="S558" s="242"/>
      <c r="T558" s="240"/>
    </row>
    <row r="559" spans="2:20" x14ac:dyDescent="0.2">
      <c r="B559" s="240"/>
      <c r="C559" s="240"/>
      <c r="D559" s="240"/>
      <c r="E559" s="240"/>
      <c r="F559" s="240"/>
      <c r="G559" s="240"/>
      <c r="H559" s="240"/>
      <c r="I559" s="240"/>
      <c r="J559" s="240"/>
      <c r="K559" s="240"/>
      <c r="L559" s="240"/>
      <c r="M559" s="240"/>
      <c r="N559" s="240"/>
      <c r="O559" s="240"/>
      <c r="P559" s="205"/>
      <c r="Q559" s="242"/>
      <c r="R559" s="242"/>
      <c r="S559" s="242"/>
      <c r="T559" s="240"/>
    </row>
    <row r="560" spans="2:20" x14ac:dyDescent="0.2">
      <c r="B560" s="240"/>
      <c r="C560" s="240"/>
      <c r="D560" s="240"/>
      <c r="E560" s="240"/>
      <c r="F560" s="240"/>
      <c r="G560" s="240"/>
      <c r="H560" s="240"/>
      <c r="I560" s="240"/>
      <c r="J560" s="240"/>
      <c r="K560" s="240"/>
      <c r="L560" s="240"/>
      <c r="M560" s="240"/>
      <c r="N560" s="240"/>
      <c r="O560" s="240"/>
      <c r="P560" s="205"/>
      <c r="Q560" s="242"/>
      <c r="R560" s="242"/>
      <c r="S560" s="242"/>
      <c r="T560" s="240"/>
    </row>
    <row r="561" spans="2:20" x14ac:dyDescent="0.2">
      <c r="B561" s="240"/>
      <c r="C561" s="240"/>
      <c r="D561" s="240"/>
      <c r="E561" s="240"/>
      <c r="F561" s="240"/>
      <c r="G561" s="240"/>
      <c r="H561" s="240"/>
      <c r="I561" s="240"/>
      <c r="J561" s="240"/>
      <c r="K561" s="240"/>
      <c r="L561" s="240"/>
      <c r="M561" s="240"/>
      <c r="N561" s="240"/>
      <c r="O561" s="240"/>
      <c r="P561" s="205"/>
      <c r="Q561" s="242"/>
      <c r="R561" s="242"/>
      <c r="S561" s="242"/>
      <c r="T561" s="240"/>
    </row>
    <row r="562" spans="2:20" x14ac:dyDescent="0.2">
      <c r="B562" s="240"/>
      <c r="C562" s="240"/>
      <c r="D562" s="240"/>
      <c r="E562" s="240"/>
      <c r="F562" s="240"/>
      <c r="G562" s="240"/>
      <c r="H562" s="240"/>
      <c r="I562" s="240"/>
      <c r="J562" s="240"/>
      <c r="K562" s="240"/>
      <c r="L562" s="240"/>
      <c r="M562" s="240"/>
      <c r="N562" s="240"/>
      <c r="O562" s="240"/>
      <c r="P562" s="205"/>
      <c r="Q562" s="242"/>
      <c r="R562" s="242"/>
      <c r="S562" s="242"/>
      <c r="T562" s="240"/>
    </row>
    <row r="563" spans="2:20" x14ac:dyDescent="0.2">
      <c r="B563" s="240"/>
      <c r="C563" s="240"/>
      <c r="D563" s="240"/>
      <c r="E563" s="240"/>
      <c r="F563" s="240"/>
      <c r="G563" s="240"/>
      <c r="H563" s="240"/>
      <c r="I563" s="240"/>
      <c r="J563" s="240"/>
      <c r="K563" s="240"/>
      <c r="L563" s="240"/>
      <c r="M563" s="240"/>
      <c r="N563" s="240"/>
      <c r="O563" s="240"/>
      <c r="P563" s="205"/>
      <c r="Q563" s="242"/>
      <c r="R563" s="242"/>
      <c r="S563" s="242"/>
      <c r="T563" s="240"/>
    </row>
    <row r="564" spans="2:20" x14ac:dyDescent="0.2">
      <c r="B564" s="240"/>
      <c r="C564" s="240"/>
      <c r="D564" s="240"/>
      <c r="E564" s="240"/>
      <c r="F564" s="240"/>
      <c r="G564" s="240"/>
      <c r="H564" s="240"/>
      <c r="I564" s="240"/>
      <c r="J564" s="240"/>
      <c r="K564" s="240"/>
      <c r="L564" s="240"/>
      <c r="M564" s="240"/>
      <c r="N564" s="240"/>
      <c r="O564" s="240"/>
      <c r="P564" s="205"/>
      <c r="Q564" s="242"/>
      <c r="R564" s="242"/>
      <c r="S564" s="242"/>
      <c r="T564" s="240"/>
    </row>
    <row r="565" spans="2:20" x14ac:dyDescent="0.2">
      <c r="B565" s="240"/>
      <c r="C565" s="240"/>
      <c r="D565" s="240"/>
      <c r="E565" s="240"/>
      <c r="F565" s="240"/>
      <c r="G565" s="240"/>
      <c r="H565" s="240"/>
      <c r="I565" s="240"/>
      <c r="J565" s="240"/>
      <c r="K565" s="240"/>
      <c r="L565" s="240"/>
      <c r="M565" s="240"/>
      <c r="N565" s="240"/>
      <c r="O565" s="240"/>
      <c r="P565" s="205"/>
      <c r="Q565" s="242"/>
      <c r="R565" s="242"/>
      <c r="S565" s="242"/>
      <c r="T565" s="240"/>
    </row>
    <row r="566" spans="2:20" x14ac:dyDescent="0.2">
      <c r="B566" s="240"/>
      <c r="C566" s="240"/>
      <c r="D566" s="240"/>
      <c r="E566" s="240"/>
      <c r="F566" s="240"/>
      <c r="G566" s="240"/>
      <c r="H566" s="240"/>
      <c r="I566" s="240"/>
      <c r="J566" s="240"/>
      <c r="K566" s="240"/>
      <c r="L566" s="240"/>
      <c r="M566" s="240"/>
      <c r="N566" s="240"/>
      <c r="O566" s="240"/>
      <c r="P566" s="205"/>
      <c r="Q566" s="242"/>
      <c r="R566" s="242"/>
      <c r="S566" s="242"/>
      <c r="T566" s="240"/>
    </row>
    <row r="567" spans="2:20" x14ac:dyDescent="0.2">
      <c r="B567" s="240"/>
      <c r="C567" s="240"/>
      <c r="D567" s="240"/>
      <c r="E567" s="240"/>
      <c r="F567" s="240"/>
      <c r="G567" s="240"/>
      <c r="H567" s="240"/>
      <c r="I567" s="240"/>
      <c r="J567" s="240"/>
      <c r="K567" s="240"/>
      <c r="L567" s="240"/>
      <c r="M567" s="240"/>
      <c r="N567" s="240"/>
      <c r="O567" s="240"/>
      <c r="P567" s="205"/>
      <c r="Q567" s="242"/>
      <c r="R567" s="242"/>
      <c r="S567" s="242"/>
      <c r="T567" s="240"/>
    </row>
    <row r="568" spans="2:20" x14ac:dyDescent="0.2">
      <c r="B568" s="240"/>
      <c r="C568" s="240"/>
      <c r="D568" s="240"/>
      <c r="E568" s="240"/>
      <c r="F568" s="240"/>
      <c r="G568" s="240"/>
      <c r="H568" s="240"/>
      <c r="I568" s="240"/>
      <c r="J568" s="240"/>
      <c r="K568" s="240"/>
      <c r="L568" s="240"/>
      <c r="M568" s="240"/>
      <c r="N568" s="240"/>
      <c r="O568" s="240"/>
      <c r="P568" s="205"/>
      <c r="Q568" s="242"/>
      <c r="R568" s="242"/>
      <c r="S568" s="242"/>
      <c r="T568" s="240"/>
    </row>
    <row r="569" spans="2:20" x14ac:dyDescent="0.2">
      <c r="B569" s="240"/>
      <c r="C569" s="240"/>
      <c r="D569" s="240"/>
      <c r="E569" s="240"/>
      <c r="F569" s="240"/>
      <c r="G569" s="240"/>
      <c r="H569" s="240"/>
      <c r="I569" s="240"/>
      <c r="J569" s="240"/>
      <c r="K569" s="240"/>
      <c r="L569" s="240"/>
      <c r="M569" s="240"/>
      <c r="N569" s="240"/>
      <c r="O569" s="240"/>
      <c r="P569" s="205"/>
      <c r="Q569" s="242"/>
      <c r="R569" s="242"/>
      <c r="S569" s="242"/>
      <c r="T569" s="240"/>
    </row>
    <row r="570" spans="2:20" x14ac:dyDescent="0.2">
      <c r="B570" s="240"/>
      <c r="C570" s="240"/>
      <c r="D570" s="240"/>
      <c r="E570" s="240"/>
      <c r="F570" s="240"/>
      <c r="G570" s="240"/>
      <c r="H570" s="240"/>
      <c r="I570" s="240"/>
      <c r="J570" s="240"/>
      <c r="K570" s="240"/>
      <c r="L570" s="240"/>
      <c r="M570" s="240"/>
      <c r="N570" s="240"/>
      <c r="O570" s="240"/>
      <c r="P570" s="205"/>
      <c r="Q570" s="242"/>
      <c r="R570" s="242"/>
      <c r="S570" s="242"/>
      <c r="T570" s="240"/>
    </row>
    <row r="571" spans="2:20" x14ac:dyDescent="0.2">
      <c r="B571" s="240"/>
      <c r="C571" s="240"/>
      <c r="D571" s="240"/>
      <c r="E571" s="240"/>
      <c r="F571" s="240"/>
      <c r="G571" s="240"/>
      <c r="H571" s="240"/>
      <c r="I571" s="240"/>
      <c r="J571" s="240"/>
      <c r="K571" s="240"/>
      <c r="L571" s="240"/>
      <c r="M571" s="240"/>
      <c r="N571" s="240"/>
      <c r="O571" s="240"/>
      <c r="P571" s="205"/>
      <c r="Q571" s="242"/>
      <c r="R571" s="242"/>
      <c r="S571" s="242"/>
      <c r="T571" s="240"/>
    </row>
    <row r="572" spans="2:20" x14ac:dyDescent="0.2">
      <c r="B572" s="240"/>
      <c r="C572" s="240"/>
      <c r="D572" s="240"/>
      <c r="E572" s="240"/>
      <c r="F572" s="240"/>
      <c r="G572" s="240"/>
      <c r="H572" s="240"/>
      <c r="I572" s="240"/>
      <c r="J572" s="240"/>
      <c r="K572" s="240"/>
      <c r="L572" s="240"/>
      <c r="M572" s="240"/>
      <c r="N572" s="240"/>
      <c r="O572" s="240"/>
      <c r="P572" s="205"/>
      <c r="Q572" s="242"/>
      <c r="R572" s="242"/>
      <c r="S572" s="242"/>
      <c r="T572" s="240"/>
    </row>
    <row r="573" spans="2:20" x14ac:dyDescent="0.2">
      <c r="B573" s="240"/>
      <c r="C573" s="240"/>
      <c r="D573" s="240"/>
      <c r="E573" s="240"/>
      <c r="F573" s="240"/>
      <c r="G573" s="240"/>
      <c r="H573" s="240"/>
      <c r="I573" s="240"/>
      <c r="J573" s="240"/>
      <c r="K573" s="240"/>
      <c r="L573" s="240"/>
      <c r="M573" s="240"/>
      <c r="N573" s="240"/>
      <c r="O573" s="240"/>
      <c r="P573" s="205"/>
      <c r="Q573" s="242"/>
      <c r="R573" s="242"/>
      <c r="S573" s="242"/>
      <c r="T573" s="240"/>
    </row>
    <row r="574" spans="2:20" x14ac:dyDescent="0.2">
      <c r="B574" s="240"/>
      <c r="C574" s="240"/>
      <c r="D574" s="240"/>
      <c r="E574" s="240"/>
      <c r="F574" s="240"/>
      <c r="G574" s="240"/>
      <c r="H574" s="240"/>
      <c r="I574" s="240"/>
      <c r="J574" s="240"/>
      <c r="K574" s="240"/>
      <c r="L574" s="240"/>
      <c r="M574" s="240"/>
      <c r="N574" s="240"/>
      <c r="O574" s="240"/>
      <c r="P574" s="205"/>
      <c r="Q574" s="242"/>
      <c r="R574" s="242"/>
      <c r="S574" s="242"/>
      <c r="T574" s="240"/>
    </row>
    <row r="575" spans="2:20" x14ac:dyDescent="0.2">
      <c r="B575" s="240"/>
      <c r="C575" s="240"/>
      <c r="D575" s="240"/>
      <c r="E575" s="240"/>
      <c r="F575" s="240"/>
      <c r="G575" s="240"/>
      <c r="H575" s="240"/>
      <c r="I575" s="240"/>
      <c r="J575" s="240"/>
      <c r="K575" s="240"/>
      <c r="L575" s="240"/>
      <c r="M575" s="240"/>
      <c r="N575" s="240"/>
      <c r="O575" s="240"/>
      <c r="P575" s="205"/>
      <c r="Q575" s="242"/>
      <c r="R575" s="242"/>
      <c r="S575" s="242"/>
      <c r="T575" s="240"/>
    </row>
    <row r="576" spans="2:20" x14ac:dyDescent="0.2">
      <c r="B576" s="240"/>
      <c r="C576" s="240"/>
      <c r="D576" s="240"/>
      <c r="E576" s="240"/>
      <c r="F576" s="240"/>
      <c r="G576" s="240"/>
      <c r="H576" s="240"/>
      <c r="I576" s="240"/>
      <c r="J576" s="240"/>
      <c r="K576" s="240"/>
      <c r="L576" s="240"/>
      <c r="M576" s="240"/>
      <c r="N576" s="240"/>
      <c r="O576" s="240"/>
      <c r="P576" s="205"/>
      <c r="Q576" s="242"/>
      <c r="R576" s="242"/>
      <c r="S576" s="242"/>
      <c r="T576" s="240"/>
    </row>
    <row r="577" spans="2:20" x14ac:dyDescent="0.2">
      <c r="B577" s="240"/>
      <c r="C577" s="240"/>
      <c r="D577" s="240"/>
      <c r="E577" s="240"/>
      <c r="F577" s="240"/>
      <c r="G577" s="240"/>
      <c r="H577" s="240"/>
      <c r="I577" s="240"/>
      <c r="J577" s="240"/>
      <c r="K577" s="240"/>
      <c r="L577" s="240"/>
      <c r="M577" s="240"/>
      <c r="N577" s="240"/>
      <c r="O577" s="240"/>
      <c r="P577" s="205"/>
      <c r="Q577" s="242"/>
      <c r="R577" s="242"/>
      <c r="S577" s="242"/>
      <c r="T577" s="240"/>
    </row>
    <row r="578" spans="2:20" x14ac:dyDescent="0.2">
      <c r="B578" s="240"/>
      <c r="C578" s="240"/>
      <c r="D578" s="240"/>
      <c r="E578" s="240"/>
      <c r="F578" s="240"/>
      <c r="G578" s="240"/>
      <c r="H578" s="240"/>
      <c r="I578" s="240"/>
      <c r="J578" s="240"/>
      <c r="K578" s="240"/>
      <c r="L578" s="240"/>
      <c r="M578" s="240"/>
      <c r="N578" s="240"/>
      <c r="O578" s="240"/>
      <c r="P578" s="205"/>
      <c r="Q578" s="242"/>
      <c r="R578" s="242"/>
      <c r="S578" s="242"/>
      <c r="T578" s="240"/>
    </row>
    <row r="579" spans="2:20" x14ac:dyDescent="0.2">
      <c r="B579" s="240"/>
      <c r="C579" s="240"/>
      <c r="D579" s="240"/>
      <c r="E579" s="240"/>
      <c r="F579" s="240"/>
      <c r="G579" s="240"/>
      <c r="H579" s="240"/>
      <c r="I579" s="240"/>
      <c r="J579" s="240"/>
      <c r="K579" s="240"/>
      <c r="L579" s="240"/>
      <c r="M579" s="240"/>
      <c r="N579" s="240"/>
      <c r="O579" s="240"/>
      <c r="P579" s="205"/>
      <c r="Q579" s="242"/>
      <c r="R579" s="242"/>
      <c r="S579" s="242"/>
      <c r="T579" s="240"/>
    </row>
    <row r="580" spans="2:20" x14ac:dyDescent="0.2">
      <c r="B580" s="240"/>
      <c r="C580" s="240"/>
      <c r="D580" s="240"/>
      <c r="E580" s="240"/>
      <c r="F580" s="240"/>
      <c r="G580" s="240"/>
      <c r="H580" s="240"/>
      <c r="I580" s="240"/>
      <c r="J580" s="240"/>
      <c r="K580" s="240"/>
      <c r="L580" s="240"/>
      <c r="M580" s="240"/>
      <c r="N580" s="240"/>
      <c r="O580" s="240"/>
      <c r="P580" s="205"/>
      <c r="Q580" s="242"/>
      <c r="R580" s="242"/>
      <c r="S580" s="242"/>
      <c r="T580" s="240"/>
    </row>
    <row r="581" spans="2:20" x14ac:dyDescent="0.2">
      <c r="B581" s="240"/>
      <c r="C581" s="240"/>
      <c r="D581" s="240"/>
      <c r="E581" s="240"/>
      <c r="F581" s="240"/>
      <c r="G581" s="240"/>
      <c r="H581" s="240"/>
      <c r="I581" s="240"/>
      <c r="J581" s="240"/>
      <c r="K581" s="240"/>
      <c r="L581" s="240"/>
      <c r="M581" s="240"/>
      <c r="N581" s="240"/>
      <c r="O581" s="240"/>
      <c r="P581" s="205"/>
      <c r="Q581" s="242"/>
      <c r="R581" s="242"/>
      <c r="S581" s="242"/>
      <c r="T581" s="240"/>
    </row>
    <row r="582" spans="2:20" x14ac:dyDescent="0.2">
      <c r="B582" s="240"/>
      <c r="C582" s="240"/>
      <c r="D582" s="240"/>
      <c r="E582" s="240"/>
      <c r="F582" s="240"/>
      <c r="G582" s="240"/>
      <c r="H582" s="240"/>
      <c r="I582" s="240"/>
      <c r="J582" s="240"/>
      <c r="K582" s="240"/>
      <c r="L582" s="240"/>
      <c r="M582" s="240"/>
      <c r="N582" s="240"/>
      <c r="O582" s="240"/>
      <c r="P582" s="205"/>
      <c r="Q582" s="242"/>
      <c r="R582" s="242"/>
      <c r="S582" s="242"/>
      <c r="T582" s="240"/>
    </row>
    <row r="583" spans="2:20" x14ac:dyDescent="0.2">
      <c r="B583" s="240"/>
      <c r="C583" s="240"/>
      <c r="D583" s="240"/>
      <c r="E583" s="240"/>
      <c r="F583" s="240"/>
      <c r="G583" s="240"/>
      <c r="H583" s="240"/>
      <c r="I583" s="240"/>
      <c r="J583" s="240"/>
      <c r="K583" s="240"/>
      <c r="L583" s="240"/>
      <c r="M583" s="240"/>
      <c r="N583" s="240"/>
      <c r="O583" s="240"/>
      <c r="P583" s="205"/>
      <c r="Q583" s="242"/>
      <c r="R583" s="242"/>
      <c r="S583" s="242"/>
      <c r="T583" s="240"/>
    </row>
    <row r="584" spans="2:20" x14ac:dyDescent="0.2">
      <c r="B584" s="240"/>
      <c r="C584" s="240"/>
      <c r="D584" s="240"/>
      <c r="E584" s="240"/>
      <c r="F584" s="240"/>
      <c r="G584" s="240"/>
      <c r="H584" s="240"/>
      <c r="I584" s="240"/>
      <c r="J584" s="240"/>
      <c r="K584" s="240"/>
      <c r="L584" s="240"/>
      <c r="M584" s="240"/>
      <c r="N584" s="240"/>
      <c r="O584" s="240"/>
      <c r="P584" s="205"/>
      <c r="Q584" s="242"/>
      <c r="R584" s="242"/>
      <c r="S584" s="242"/>
      <c r="T584" s="240"/>
    </row>
    <row r="585" spans="2:20" x14ac:dyDescent="0.2">
      <c r="B585" s="240"/>
      <c r="C585" s="240"/>
      <c r="D585" s="240"/>
      <c r="E585" s="240"/>
      <c r="F585" s="240"/>
      <c r="G585" s="240"/>
      <c r="H585" s="240"/>
      <c r="I585" s="240"/>
      <c r="J585" s="240"/>
      <c r="K585" s="240"/>
      <c r="L585" s="240"/>
      <c r="M585" s="240"/>
      <c r="N585" s="240"/>
      <c r="O585" s="240"/>
      <c r="P585" s="205"/>
      <c r="Q585" s="242"/>
      <c r="R585" s="242"/>
      <c r="S585" s="242"/>
      <c r="T585" s="240"/>
    </row>
    <row r="586" spans="2:20" x14ac:dyDescent="0.2">
      <c r="B586" s="240"/>
      <c r="C586" s="240"/>
      <c r="D586" s="240"/>
      <c r="E586" s="240"/>
      <c r="F586" s="240"/>
      <c r="G586" s="240"/>
      <c r="H586" s="240"/>
      <c r="I586" s="240"/>
      <c r="J586" s="240"/>
      <c r="K586" s="240"/>
      <c r="L586" s="240"/>
      <c r="M586" s="240"/>
      <c r="N586" s="240"/>
      <c r="O586" s="240"/>
      <c r="P586" s="205"/>
      <c r="Q586" s="242"/>
      <c r="R586" s="242"/>
      <c r="S586" s="242"/>
      <c r="T586" s="240"/>
    </row>
    <row r="587" spans="2:20" x14ac:dyDescent="0.2">
      <c r="B587" s="240"/>
      <c r="C587" s="240"/>
      <c r="D587" s="240"/>
      <c r="E587" s="240"/>
      <c r="F587" s="240"/>
      <c r="G587" s="240"/>
      <c r="H587" s="240"/>
      <c r="I587" s="240"/>
      <c r="J587" s="240"/>
      <c r="K587" s="240"/>
      <c r="L587" s="240"/>
      <c r="M587" s="240"/>
      <c r="N587" s="240"/>
      <c r="O587" s="240"/>
      <c r="P587" s="205"/>
      <c r="Q587" s="242"/>
      <c r="R587" s="242"/>
      <c r="S587" s="242"/>
      <c r="T587" s="240"/>
    </row>
    <row r="588" spans="2:20" x14ac:dyDescent="0.2">
      <c r="B588" s="240"/>
      <c r="C588" s="240"/>
      <c r="D588" s="240"/>
      <c r="E588" s="240"/>
      <c r="F588" s="240"/>
      <c r="G588" s="240"/>
      <c r="H588" s="240"/>
      <c r="I588" s="240"/>
      <c r="J588" s="240"/>
      <c r="K588" s="240"/>
      <c r="L588" s="240"/>
      <c r="M588" s="240"/>
      <c r="N588" s="240"/>
      <c r="O588" s="240"/>
      <c r="P588" s="205"/>
      <c r="Q588" s="242"/>
      <c r="R588" s="242"/>
      <c r="S588" s="242"/>
      <c r="T588" s="240"/>
    </row>
    <row r="589" spans="2:20" x14ac:dyDescent="0.2">
      <c r="B589" s="240"/>
      <c r="C589" s="240"/>
      <c r="D589" s="240"/>
      <c r="E589" s="240"/>
      <c r="F589" s="240"/>
      <c r="G589" s="240"/>
      <c r="H589" s="240"/>
      <c r="I589" s="240"/>
      <c r="J589" s="240"/>
      <c r="K589" s="240"/>
      <c r="L589" s="240"/>
      <c r="M589" s="240"/>
      <c r="N589" s="240"/>
      <c r="O589" s="240"/>
      <c r="P589" s="205"/>
      <c r="Q589" s="242"/>
      <c r="R589" s="242"/>
      <c r="S589" s="242"/>
      <c r="T589" s="240"/>
    </row>
    <row r="590" spans="2:20" x14ac:dyDescent="0.2">
      <c r="B590" s="240"/>
      <c r="C590" s="240"/>
      <c r="D590" s="240"/>
      <c r="E590" s="240"/>
      <c r="F590" s="240"/>
      <c r="G590" s="240"/>
      <c r="H590" s="240"/>
      <c r="I590" s="240"/>
      <c r="J590" s="240"/>
      <c r="K590" s="240"/>
      <c r="L590" s="240"/>
      <c r="M590" s="240"/>
      <c r="N590" s="240"/>
      <c r="O590" s="240"/>
      <c r="P590" s="205"/>
      <c r="Q590" s="242"/>
      <c r="R590" s="242"/>
      <c r="S590" s="242"/>
      <c r="T590" s="240"/>
    </row>
    <row r="591" spans="2:20" x14ac:dyDescent="0.2">
      <c r="B591" s="240"/>
      <c r="C591" s="240"/>
      <c r="D591" s="240"/>
      <c r="E591" s="240"/>
      <c r="F591" s="240"/>
      <c r="G591" s="240"/>
      <c r="H591" s="240"/>
      <c r="I591" s="240"/>
      <c r="J591" s="240"/>
      <c r="K591" s="240"/>
      <c r="L591" s="240"/>
      <c r="M591" s="240"/>
      <c r="N591" s="240"/>
      <c r="O591" s="240"/>
      <c r="P591" s="205"/>
      <c r="Q591" s="242"/>
      <c r="R591" s="242"/>
      <c r="S591" s="242"/>
      <c r="T591" s="240"/>
    </row>
    <row r="592" spans="2:20" x14ac:dyDescent="0.2">
      <c r="B592" s="240"/>
      <c r="C592" s="240"/>
      <c r="D592" s="240"/>
      <c r="E592" s="240"/>
      <c r="F592" s="240"/>
      <c r="G592" s="240"/>
      <c r="H592" s="240"/>
      <c r="I592" s="240"/>
      <c r="J592" s="240"/>
      <c r="K592" s="240"/>
      <c r="L592" s="240"/>
      <c r="M592" s="240"/>
      <c r="N592" s="240"/>
      <c r="O592" s="240"/>
      <c r="P592" s="205"/>
      <c r="Q592" s="242"/>
      <c r="R592" s="242"/>
      <c r="S592" s="242"/>
      <c r="T592" s="240"/>
    </row>
    <row r="593" spans="2:20" x14ac:dyDescent="0.2">
      <c r="B593" s="240"/>
      <c r="C593" s="240"/>
      <c r="D593" s="240"/>
      <c r="E593" s="240"/>
      <c r="F593" s="240"/>
      <c r="G593" s="240"/>
      <c r="H593" s="240"/>
      <c r="I593" s="240"/>
      <c r="J593" s="240"/>
      <c r="K593" s="240"/>
      <c r="L593" s="240"/>
      <c r="M593" s="240"/>
      <c r="N593" s="240"/>
      <c r="O593" s="240"/>
      <c r="P593" s="205"/>
      <c r="Q593" s="242"/>
      <c r="R593" s="242"/>
      <c r="S593" s="242"/>
      <c r="T593" s="240"/>
    </row>
    <row r="594" spans="2:20" x14ac:dyDescent="0.2">
      <c r="B594" s="240"/>
      <c r="C594" s="240"/>
      <c r="D594" s="240"/>
      <c r="E594" s="240"/>
      <c r="F594" s="240"/>
      <c r="G594" s="240"/>
      <c r="H594" s="240"/>
      <c r="I594" s="240"/>
      <c r="J594" s="240"/>
      <c r="K594" s="240"/>
      <c r="L594" s="240"/>
      <c r="M594" s="240"/>
      <c r="N594" s="240"/>
      <c r="O594" s="240"/>
      <c r="P594" s="205"/>
      <c r="Q594" s="242"/>
      <c r="R594" s="242"/>
      <c r="S594" s="242"/>
      <c r="T594" s="240"/>
    </row>
    <row r="595" spans="2:20" x14ac:dyDescent="0.2">
      <c r="B595" s="240"/>
      <c r="C595" s="240"/>
      <c r="D595" s="240"/>
      <c r="E595" s="240"/>
      <c r="F595" s="240"/>
      <c r="G595" s="240"/>
      <c r="H595" s="240"/>
      <c r="I595" s="240"/>
      <c r="J595" s="240"/>
      <c r="K595" s="240"/>
      <c r="L595" s="240"/>
      <c r="M595" s="240"/>
      <c r="N595" s="240"/>
      <c r="O595" s="240"/>
      <c r="P595" s="205"/>
      <c r="Q595" s="242"/>
      <c r="R595" s="242"/>
      <c r="S595" s="242"/>
      <c r="T595" s="240"/>
    </row>
    <row r="596" spans="2:20" x14ac:dyDescent="0.2">
      <c r="B596" s="240"/>
      <c r="C596" s="240"/>
      <c r="D596" s="240"/>
      <c r="E596" s="240"/>
      <c r="F596" s="240"/>
      <c r="G596" s="240"/>
      <c r="H596" s="240"/>
      <c r="I596" s="240"/>
      <c r="J596" s="240"/>
      <c r="K596" s="240"/>
      <c r="L596" s="240"/>
      <c r="M596" s="240"/>
      <c r="N596" s="240"/>
      <c r="O596" s="240"/>
      <c r="P596" s="205"/>
      <c r="Q596" s="242"/>
      <c r="R596" s="242"/>
      <c r="S596" s="242"/>
      <c r="T596" s="240"/>
    </row>
    <row r="597" spans="2:20" x14ac:dyDescent="0.2">
      <c r="B597" s="240"/>
      <c r="C597" s="240"/>
      <c r="D597" s="240"/>
      <c r="E597" s="240"/>
      <c r="F597" s="240"/>
      <c r="G597" s="240"/>
      <c r="H597" s="240"/>
      <c r="I597" s="240"/>
      <c r="J597" s="240"/>
      <c r="K597" s="240"/>
      <c r="L597" s="240"/>
      <c r="M597" s="240"/>
      <c r="N597" s="240"/>
      <c r="O597" s="240"/>
      <c r="P597" s="205"/>
      <c r="Q597" s="242"/>
      <c r="R597" s="242"/>
      <c r="S597" s="242"/>
      <c r="T597" s="240"/>
    </row>
    <row r="598" spans="2:20" x14ac:dyDescent="0.2">
      <c r="B598" s="240"/>
      <c r="C598" s="240"/>
      <c r="D598" s="240"/>
      <c r="E598" s="240"/>
      <c r="F598" s="240"/>
      <c r="G598" s="240"/>
      <c r="H598" s="240"/>
      <c r="I598" s="240"/>
      <c r="J598" s="240"/>
      <c r="K598" s="240"/>
      <c r="L598" s="240"/>
      <c r="M598" s="240"/>
      <c r="N598" s="240"/>
      <c r="O598" s="240"/>
      <c r="P598" s="205"/>
      <c r="Q598" s="242"/>
      <c r="R598" s="242"/>
      <c r="S598" s="242"/>
      <c r="T598" s="240"/>
    </row>
    <row r="599" spans="2:20" x14ac:dyDescent="0.2">
      <c r="B599" s="240"/>
      <c r="C599" s="240"/>
      <c r="D599" s="240"/>
      <c r="E599" s="240"/>
      <c r="F599" s="240"/>
      <c r="G599" s="240"/>
      <c r="H599" s="240"/>
      <c r="I599" s="240"/>
      <c r="J599" s="240"/>
      <c r="K599" s="240"/>
      <c r="L599" s="240"/>
      <c r="M599" s="240"/>
      <c r="N599" s="240"/>
      <c r="O599" s="240"/>
      <c r="P599" s="205"/>
      <c r="Q599" s="242"/>
      <c r="R599" s="242"/>
      <c r="S599" s="242"/>
      <c r="T599" s="240"/>
    </row>
    <row r="600" spans="2:20" x14ac:dyDescent="0.2">
      <c r="B600" s="240"/>
      <c r="C600" s="240"/>
      <c r="D600" s="240"/>
      <c r="E600" s="240"/>
      <c r="F600" s="240"/>
      <c r="G600" s="240"/>
      <c r="H600" s="240"/>
      <c r="I600" s="240"/>
      <c r="J600" s="240"/>
      <c r="K600" s="240"/>
      <c r="L600" s="240"/>
      <c r="M600" s="240"/>
      <c r="N600" s="240"/>
      <c r="O600" s="240"/>
      <c r="P600" s="205"/>
      <c r="Q600" s="242"/>
      <c r="R600" s="242"/>
      <c r="S600" s="242"/>
      <c r="T600" s="240"/>
    </row>
    <row r="601" spans="2:20" x14ac:dyDescent="0.2">
      <c r="B601" s="240"/>
      <c r="C601" s="240"/>
      <c r="D601" s="240"/>
      <c r="E601" s="240"/>
      <c r="F601" s="240"/>
      <c r="G601" s="240"/>
      <c r="H601" s="240"/>
      <c r="I601" s="240"/>
      <c r="J601" s="240"/>
      <c r="K601" s="240"/>
      <c r="L601" s="240"/>
      <c r="M601" s="240"/>
      <c r="N601" s="240"/>
      <c r="O601" s="240"/>
      <c r="P601" s="205"/>
      <c r="Q601" s="242"/>
      <c r="R601" s="242"/>
      <c r="S601" s="242"/>
      <c r="T601" s="240"/>
    </row>
    <row r="602" spans="2:20" x14ac:dyDescent="0.2">
      <c r="B602" s="240"/>
      <c r="C602" s="240"/>
      <c r="D602" s="240"/>
      <c r="E602" s="240"/>
      <c r="F602" s="240"/>
      <c r="G602" s="240"/>
      <c r="H602" s="240"/>
      <c r="I602" s="240"/>
      <c r="J602" s="240"/>
      <c r="K602" s="240"/>
      <c r="L602" s="240"/>
      <c r="M602" s="240"/>
      <c r="N602" s="240"/>
      <c r="O602" s="240"/>
      <c r="P602" s="205"/>
      <c r="Q602" s="242"/>
      <c r="R602" s="242"/>
      <c r="S602" s="242"/>
      <c r="T602" s="240"/>
    </row>
    <row r="603" spans="2:20" x14ac:dyDescent="0.2">
      <c r="B603" s="240"/>
      <c r="C603" s="240"/>
      <c r="D603" s="240"/>
      <c r="E603" s="240"/>
      <c r="F603" s="240"/>
      <c r="G603" s="240"/>
      <c r="H603" s="240"/>
      <c r="I603" s="240"/>
      <c r="J603" s="240"/>
      <c r="K603" s="240"/>
      <c r="L603" s="240"/>
      <c r="M603" s="240"/>
      <c r="N603" s="240"/>
      <c r="O603" s="240"/>
      <c r="P603" s="205"/>
      <c r="Q603" s="242"/>
      <c r="R603" s="242"/>
      <c r="S603" s="242"/>
      <c r="T603" s="240"/>
    </row>
    <row r="604" spans="2:20" x14ac:dyDescent="0.2">
      <c r="B604" s="240"/>
      <c r="C604" s="240"/>
      <c r="D604" s="240"/>
      <c r="E604" s="240"/>
      <c r="F604" s="240"/>
      <c r="G604" s="240"/>
      <c r="H604" s="240"/>
      <c r="I604" s="240"/>
      <c r="J604" s="240"/>
      <c r="K604" s="240"/>
      <c r="L604" s="240"/>
      <c r="M604" s="240"/>
      <c r="N604" s="240"/>
      <c r="O604" s="240"/>
      <c r="P604" s="205"/>
      <c r="Q604" s="242"/>
      <c r="R604" s="242"/>
      <c r="S604" s="242"/>
      <c r="T604" s="240"/>
    </row>
    <row r="605" spans="2:20" x14ac:dyDescent="0.2">
      <c r="B605" s="240"/>
      <c r="C605" s="240"/>
      <c r="D605" s="240"/>
      <c r="E605" s="240"/>
      <c r="F605" s="240"/>
      <c r="G605" s="240"/>
      <c r="H605" s="240"/>
      <c r="I605" s="240"/>
      <c r="J605" s="240"/>
      <c r="K605" s="240"/>
      <c r="L605" s="240"/>
      <c r="M605" s="240"/>
      <c r="N605" s="240"/>
      <c r="O605" s="240"/>
      <c r="P605" s="205"/>
      <c r="Q605" s="242"/>
      <c r="R605" s="242"/>
      <c r="S605" s="242"/>
      <c r="T605" s="240"/>
    </row>
    <row r="606" spans="2:20" x14ac:dyDescent="0.2">
      <c r="B606" s="240"/>
      <c r="C606" s="240"/>
      <c r="D606" s="240"/>
      <c r="E606" s="240"/>
      <c r="F606" s="240"/>
      <c r="G606" s="240"/>
      <c r="H606" s="240"/>
      <c r="I606" s="240"/>
      <c r="J606" s="240"/>
      <c r="K606" s="240"/>
      <c r="L606" s="240"/>
      <c r="M606" s="240"/>
      <c r="N606" s="240"/>
      <c r="O606" s="240"/>
      <c r="P606" s="205"/>
      <c r="Q606" s="242"/>
      <c r="R606" s="242"/>
      <c r="S606" s="242"/>
      <c r="T606" s="240"/>
    </row>
    <row r="607" spans="2:20" x14ac:dyDescent="0.2">
      <c r="B607" s="240"/>
      <c r="C607" s="240"/>
      <c r="D607" s="240"/>
      <c r="E607" s="240"/>
      <c r="F607" s="240"/>
      <c r="G607" s="240"/>
      <c r="H607" s="240"/>
      <c r="I607" s="240"/>
      <c r="J607" s="240"/>
      <c r="K607" s="240"/>
      <c r="L607" s="240"/>
      <c r="M607" s="240"/>
      <c r="N607" s="240"/>
      <c r="O607" s="240"/>
      <c r="P607" s="205"/>
      <c r="Q607" s="242"/>
      <c r="R607" s="242"/>
      <c r="S607" s="242"/>
      <c r="T607" s="240"/>
    </row>
    <row r="608" spans="2:20" x14ac:dyDescent="0.2">
      <c r="B608" s="240"/>
      <c r="C608" s="240"/>
      <c r="D608" s="240"/>
      <c r="E608" s="240"/>
      <c r="F608" s="240"/>
      <c r="G608" s="240"/>
      <c r="H608" s="240"/>
      <c r="I608" s="240"/>
      <c r="J608" s="240"/>
      <c r="K608" s="240"/>
      <c r="L608" s="240"/>
      <c r="M608" s="240"/>
      <c r="N608" s="240"/>
      <c r="O608" s="240"/>
      <c r="P608" s="205"/>
      <c r="Q608" s="242"/>
      <c r="R608" s="242"/>
      <c r="S608" s="242"/>
      <c r="T608" s="240"/>
    </row>
    <row r="609" spans="17:19" x14ac:dyDescent="0.2">
      <c r="Q609" s="85"/>
      <c r="R609" s="85"/>
      <c r="S609" s="85"/>
    </row>
    <row r="610" spans="17:19" x14ac:dyDescent="0.2">
      <c r="Q610" s="85"/>
      <c r="R610" s="85"/>
      <c r="S610" s="85"/>
    </row>
    <row r="611" spans="17:19" x14ac:dyDescent="0.2">
      <c r="Q611" s="85"/>
      <c r="R611" s="85"/>
      <c r="S611" s="85"/>
    </row>
    <row r="612" spans="17:19" x14ac:dyDescent="0.2">
      <c r="Q612" s="85"/>
      <c r="R612" s="85"/>
      <c r="S612" s="85"/>
    </row>
    <row r="613" spans="17:19" x14ac:dyDescent="0.2">
      <c r="Q613" s="85"/>
      <c r="R613" s="85"/>
      <c r="S613" s="85"/>
    </row>
    <row r="614" spans="17:19" x14ac:dyDescent="0.2">
      <c r="Q614" s="85"/>
      <c r="R614" s="85"/>
      <c r="S614" s="85"/>
    </row>
    <row r="615" spans="17:19" x14ac:dyDescent="0.2">
      <c r="Q615" s="85"/>
      <c r="R615" s="85"/>
      <c r="S615" s="85"/>
    </row>
    <row r="616" spans="17:19" x14ac:dyDescent="0.2">
      <c r="Q616" s="85"/>
      <c r="R616" s="85"/>
      <c r="S616" s="85"/>
    </row>
    <row r="617" spans="17:19" x14ac:dyDescent="0.2">
      <c r="Q617" s="85"/>
      <c r="R617" s="85"/>
      <c r="S617" s="85"/>
    </row>
    <row r="618" spans="17:19" x14ac:dyDescent="0.2">
      <c r="Q618" s="85"/>
      <c r="R618" s="85"/>
      <c r="S618" s="85"/>
    </row>
    <row r="619" spans="17:19" x14ac:dyDescent="0.2">
      <c r="Q619" s="85"/>
      <c r="R619" s="85"/>
      <c r="S619" s="85"/>
    </row>
    <row r="620" spans="17:19" x14ac:dyDescent="0.2">
      <c r="Q620" s="85"/>
      <c r="R620" s="85"/>
      <c r="S620" s="85"/>
    </row>
    <row r="621" spans="17:19" x14ac:dyDescent="0.2">
      <c r="Q621" s="85"/>
      <c r="R621" s="85"/>
      <c r="S621" s="85"/>
    </row>
    <row r="622" spans="17:19" x14ac:dyDescent="0.2">
      <c r="Q622" s="85"/>
      <c r="R622" s="85"/>
      <c r="S622" s="85"/>
    </row>
    <row r="623" spans="17:19" x14ac:dyDescent="0.2">
      <c r="Q623" s="85"/>
      <c r="R623" s="85"/>
      <c r="S623" s="85"/>
    </row>
    <row r="624" spans="17:19" x14ac:dyDescent="0.2">
      <c r="Q624" s="85"/>
      <c r="R624" s="85"/>
      <c r="S624" s="85"/>
    </row>
    <row r="625" spans="17:19" x14ac:dyDescent="0.2">
      <c r="Q625" s="85"/>
      <c r="R625" s="85"/>
      <c r="S625" s="85"/>
    </row>
    <row r="626" spans="17:19" x14ac:dyDescent="0.2">
      <c r="Q626" s="85"/>
      <c r="R626" s="85"/>
      <c r="S626" s="85"/>
    </row>
    <row r="627" spans="17:19" x14ac:dyDescent="0.2">
      <c r="Q627" s="85"/>
      <c r="R627" s="85"/>
      <c r="S627" s="85"/>
    </row>
    <row r="628" spans="17:19" x14ac:dyDescent="0.2">
      <c r="Q628" s="85"/>
      <c r="R628" s="85"/>
      <c r="S628" s="85"/>
    </row>
    <row r="629" spans="17:19" x14ac:dyDescent="0.2">
      <c r="Q629" s="85"/>
      <c r="R629" s="85"/>
      <c r="S629" s="85"/>
    </row>
    <row r="630" spans="17:19" x14ac:dyDescent="0.2">
      <c r="Q630" s="85"/>
      <c r="R630" s="85"/>
      <c r="S630" s="85"/>
    </row>
    <row r="631" spans="17:19" x14ac:dyDescent="0.2">
      <c r="Q631" s="85"/>
      <c r="R631" s="85"/>
      <c r="S631" s="85"/>
    </row>
    <row r="632" spans="17:19" x14ac:dyDescent="0.2">
      <c r="Q632" s="85"/>
      <c r="R632" s="85"/>
      <c r="S632" s="85"/>
    </row>
    <row r="633" spans="17:19" x14ac:dyDescent="0.2">
      <c r="Q633" s="85"/>
      <c r="R633" s="85"/>
      <c r="S633" s="85"/>
    </row>
    <row r="634" spans="17:19" x14ac:dyDescent="0.2">
      <c r="Q634" s="85"/>
      <c r="R634" s="85"/>
      <c r="S634" s="85"/>
    </row>
    <row r="635" spans="17:19" x14ac:dyDescent="0.2">
      <c r="Q635" s="85"/>
      <c r="R635" s="85"/>
      <c r="S635" s="85"/>
    </row>
    <row r="636" spans="17:19" x14ac:dyDescent="0.2">
      <c r="Q636" s="85"/>
      <c r="R636" s="85"/>
      <c r="S636" s="85"/>
    </row>
    <row r="637" spans="17:19" x14ac:dyDescent="0.2">
      <c r="Q637" s="85"/>
      <c r="R637" s="85"/>
      <c r="S637" s="85"/>
    </row>
    <row r="638" spans="17:19" x14ac:dyDescent="0.2">
      <c r="Q638" s="85"/>
      <c r="R638" s="85"/>
      <c r="S638" s="85"/>
    </row>
    <row r="639" spans="17:19" x14ac:dyDescent="0.2">
      <c r="Q639" s="85"/>
      <c r="R639" s="85"/>
      <c r="S639" s="85"/>
    </row>
    <row r="640" spans="17:19" x14ac:dyDescent="0.2">
      <c r="Q640" s="85"/>
      <c r="R640" s="85"/>
      <c r="S640" s="85"/>
    </row>
    <row r="641" spans="17:19" x14ac:dyDescent="0.2">
      <c r="Q641" s="85"/>
      <c r="R641" s="85"/>
      <c r="S641" s="85"/>
    </row>
    <row r="642" spans="17:19" x14ac:dyDescent="0.2">
      <c r="Q642" s="85"/>
      <c r="R642" s="85"/>
      <c r="S642" s="85"/>
    </row>
    <row r="643" spans="17:19" x14ac:dyDescent="0.2">
      <c r="Q643" s="85"/>
      <c r="R643" s="85"/>
      <c r="S643" s="85"/>
    </row>
    <row r="644" spans="17:19" x14ac:dyDescent="0.2">
      <c r="Q644" s="85"/>
      <c r="R644" s="85"/>
      <c r="S644" s="85"/>
    </row>
    <row r="645" spans="17:19" x14ac:dyDescent="0.2">
      <c r="Q645" s="85"/>
      <c r="R645" s="85"/>
      <c r="S645" s="85"/>
    </row>
    <row r="646" spans="17:19" x14ac:dyDescent="0.2">
      <c r="Q646" s="85"/>
      <c r="R646" s="85"/>
      <c r="S646" s="85"/>
    </row>
    <row r="647" spans="17:19" x14ac:dyDescent="0.2">
      <c r="Q647" s="85"/>
      <c r="R647" s="85"/>
      <c r="S647" s="85"/>
    </row>
    <row r="648" spans="17:19" x14ac:dyDescent="0.2">
      <c r="Q648" s="85"/>
      <c r="R648" s="85"/>
      <c r="S648" s="85"/>
    </row>
    <row r="649" spans="17:19" x14ac:dyDescent="0.2">
      <c r="Q649" s="85"/>
      <c r="R649" s="85"/>
      <c r="S649" s="85"/>
    </row>
    <row r="650" spans="17:19" x14ac:dyDescent="0.2">
      <c r="Q650" s="85"/>
      <c r="R650" s="85"/>
      <c r="S650" s="85"/>
    </row>
    <row r="651" spans="17:19" x14ac:dyDescent="0.2">
      <c r="Q651" s="85"/>
      <c r="R651" s="85"/>
      <c r="S651" s="85"/>
    </row>
    <row r="652" spans="17:19" x14ac:dyDescent="0.2">
      <c r="Q652" s="85"/>
      <c r="R652" s="85"/>
      <c r="S652" s="85"/>
    </row>
    <row r="653" spans="17:19" x14ac:dyDescent="0.2">
      <c r="Q653" s="85"/>
      <c r="R653" s="85"/>
      <c r="S653" s="85"/>
    </row>
    <row r="654" spans="17:19" x14ac:dyDescent="0.2">
      <c r="Q654" s="85"/>
      <c r="R654" s="85"/>
      <c r="S654" s="85"/>
    </row>
    <row r="655" spans="17:19" x14ac:dyDescent="0.2">
      <c r="Q655" s="85"/>
      <c r="R655" s="85"/>
      <c r="S655" s="85"/>
    </row>
    <row r="656" spans="17:19" x14ac:dyDescent="0.2">
      <c r="Q656" s="85"/>
      <c r="R656" s="85"/>
      <c r="S656" s="85"/>
    </row>
    <row r="657" spans="17:19" x14ac:dyDescent="0.2">
      <c r="Q657" s="85"/>
      <c r="R657" s="85"/>
      <c r="S657" s="85"/>
    </row>
    <row r="658" spans="17:19" x14ac:dyDescent="0.2">
      <c r="Q658" s="85"/>
      <c r="R658" s="85"/>
      <c r="S658" s="85"/>
    </row>
    <row r="659" spans="17:19" x14ac:dyDescent="0.2">
      <c r="Q659" s="85"/>
      <c r="R659" s="85"/>
      <c r="S659" s="85"/>
    </row>
    <row r="660" spans="17:19" x14ac:dyDescent="0.2">
      <c r="Q660" s="85"/>
      <c r="R660" s="85"/>
      <c r="S660" s="85"/>
    </row>
    <row r="661" spans="17:19" x14ac:dyDescent="0.2">
      <c r="Q661" s="85"/>
      <c r="R661" s="85"/>
      <c r="S661" s="85"/>
    </row>
    <row r="662" spans="17:19" x14ac:dyDescent="0.2">
      <c r="Q662" s="85"/>
      <c r="R662" s="85"/>
      <c r="S662" s="85"/>
    </row>
    <row r="663" spans="17:19" x14ac:dyDescent="0.2">
      <c r="Q663" s="85"/>
      <c r="R663" s="85"/>
      <c r="S663" s="85"/>
    </row>
    <row r="664" spans="17:19" x14ac:dyDescent="0.2">
      <c r="Q664" s="85"/>
      <c r="R664" s="85"/>
      <c r="S664" s="85"/>
    </row>
    <row r="665" spans="17:19" x14ac:dyDescent="0.2">
      <c r="Q665" s="85"/>
      <c r="R665" s="85"/>
      <c r="S665" s="85"/>
    </row>
    <row r="666" spans="17:19" x14ac:dyDescent="0.2">
      <c r="Q666" s="85"/>
      <c r="R666" s="85"/>
      <c r="S666" s="85"/>
    </row>
    <row r="667" spans="17:19" x14ac:dyDescent="0.2">
      <c r="Q667" s="85"/>
      <c r="R667" s="85"/>
      <c r="S667" s="85"/>
    </row>
    <row r="668" spans="17:19" x14ac:dyDescent="0.2">
      <c r="Q668" s="85"/>
      <c r="R668" s="85"/>
      <c r="S668" s="85"/>
    </row>
    <row r="669" spans="17:19" x14ac:dyDescent="0.2">
      <c r="Q669" s="85"/>
      <c r="R669" s="85"/>
      <c r="S669" s="85"/>
    </row>
    <row r="670" spans="17:19" x14ac:dyDescent="0.2">
      <c r="Q670" s="85"/>
      <c r="R670" s="85"/>
      <c r="S670" s="85"/>
    </row>
    <row r="671" spans="17:19" x14ac:dyDescent="0.2">
      <c r="Q671" s="85"/>
      <c r="R671" s="85"/>
      <c r="S671" s="85"/>
    </row>
    <row r="672" spans="17:19" x14ac:dyDescent="0.2">
      <c r="Q672" s="85"/>
      <c r="R672" s="85"/>
      <c r="S672" s="85"/>
    </row>
    <row r="673" spans="17:19" x14ac:dyDescent="0.2">
      <c r="Q673" s="85"/>
      <c r="R673" s="85"/>
      <c r="S673" s="85"/>
    </row>
    <row r="674" spans="17:19" x14ac:dyDescent="0.2">
      <c r="Q674" s="85"/>
      <c r="R674" s="85"/>
      <c r="S674" s="85"/>
    </row>
    <row r="675" spans="17:19" x14ac:dyDescent="0.2">
      <c r="Q675" s="85"/>
      <c r="R675" s="85"/>
      <c r="S675" s="85"/>
    </row>
    <row r="676" spans="17:19" x14ac:dyDescent="0.2">
      <c r="Q676" s="85"/>
      <c r="R676" s="85"/>
      <c r="S676" s="85"/>
    </row>
    <row r="677" spans="17:19" x14ac:dyDescent="0.2">
      <c r="Q677" s="85"/>
      <c r="R677" s="85"/>
      <c r="S677" s="85"/>
    </row>
    <row r="678" spans="17:19" x14ac:dyDescent="0.2">
      <c r="Q678" s="85"/>
      <c r="R678" s="85"/>
      <c r="S678" s="85"/>
    </row>
    <row r="679" spans="17:19" x14ac:dyDescent="0.2">
      <c r="Q679" s="85"/>
      <c r="R679" s="85"/>
      <c r="S679" s="85"/>
    </row>
    <row r="680" spans="17:19" x14ac:dyDescent="0.2">
      <c r="Q680" s="85"/>
      <c r="R680" s="85"/>
      <c r="S680" s="85"/>
    </row>
    <row r="681" spans="17:19" x14ac:dyDescent="0.2">
      <c r="Q681" s="85"/>
      <c r="R681" s="85"/>
      <c r="S681" s="85"/>
    </row>
    <row r="682" spans="17:19" x14ac:dyDescent="0.2">
      <c r="Q682" s="85"/>
      <c r="R682" s="85"/>
      <c r="S682" s="85"/>
    </row>
    <row r="683" spans="17:19" x14ac:dyDescent="0.2">
      <c r="Q683" s="85"/>
      <c r="R683" s="85"/>
      <c r="S683" s="85"/>
    </row>
    <row r="684" spans="17:19" x14ac:dyDescent="0.2">
      <c r="Q684" s="85"/>
      <c r="R684" s="85"/>
      <c r="S684" s="85"/>
    </row>
    <row r="685" spans="17:19" x14ac:dyDescent="0.2">
      <c r="Q685" s="85"/>
      <c r="R685" s="85"/>
      <c r="S685" s="85"/>
    </row>
    <row r="686" spans="17:19" x14ac:dyDescent="0.2">
      <c r="Q686" s="85"/>
      <c r="R686" s="85"/>
      <c r="S686" s="85"/>
    </row>
    <row r="687" spans="17:19" x14ac:dyDescent="0.2">
      <c r="Q687" s="85"/>
      <c r="R687" s="85"/>
      <c r="S687" s="85"/>
    </row>
    <row r="688" spans="17:19" x14ac:dyDescent="0.2">
      <c r="Q688" s="85"/>
      <c r="R688" s="85"/>
      <c r="S688" s="85"/>
    </row>
    <row r="689" spans="17:19" x14ac:dyDescent="0.2">
      <c r="Q689" s="85"/>
      <c r="R689" s="85"/>
      <c r="S689" s="85"/>
    </row>
    <row r="690" spans="17:19" x14ac:dyDescent="0.2">
      <c r="Q690" s="85"/>
      <c r="R690" s="85"/>
      <c r="S690" s="85"/>
    </row>
    <row r="691" spans="17:19" x14ac:dyDescent="0.2">
      <c r="Q691" s="85"/>
      <c r="R691" s="85"/>
      <c r="S691" s="85"/>
    </row>
    <row r="692" spans="17:19" x14ac:dyDescent="0.2">
      <c r="Q692" s="85"/>
      <c r="R692" s="85"/>
      <c r="S692" s="85"/>
    </row>
    <row r="693" spans="17:19" x14ac:dyDescent="0.2">
      <c r="Q693" s="85"/>
      <c r="R693" s="85"/>
      <c r="S693" s="85"/>
    </row>
    <row r="694" spans="17:19" x14ac:dyDescent="0.2">
      <c r="Q694" s="85"/>
      <c r="R694" s="85"/>
      <c r="S694" s="85"/>
    </row>
    <row r="695" spans="17:19" x14ac:dyDescent="0.2">
      <c r="Q695" s="85"/>
      <c r="R695" s="85"/>
      <c r="S695" s="85"/>
    </row>
    <row r="696" spans="17:19" x14ac:dyDescent="0.2">
      <c r="Q696" s="85"/>
      <c r="R696" s="85"/>
      <c r="S696" s="85"/>
    </row>
    <row r="697" spans="17:19" x14ac:dyDescent="0.2">
      <c r="Q697" s="85"/>
      <c r="R697" s="85"/>
      <c r="S697" s="85"/>
    </row>
    <row r="698" spans="17:19" x14ac:dyDescent="0.2">
      <c r="Q698" s="85"/>
      <c r="R698" s="85"/>
      <c r="S698" s="85"/>
    </row>
    <row r="699" spans="17:19" x14ac:dyDescent="0.2">
      <c r="Q699" s="85"/>
      <c r="R699" s="85"/>
      <c r="S699" s="85"/>
    </row>
    <row r="700" spans="17:19" x14ac:dyDescent="0.2">
      <c r="Q700" s="85"/>
      <c r="R700" s="85"/>
      <c r="S700" s="85"/>
    </row>
    <row r="701" spans="17:19" x14ac:dyDescent="0.2">
      <c r="Q701" s="85"/>
      <c r="R701" s="85"/>
      <c r="S701" s="85"/>
    </row>
    <row r="702" spans="17:19" x14ac:dyDescent="0.2">
      <c r="Q702" s="85"/>
      <c r="R702" s="85"/>
      <c r="S702" s="85"/>
    </row>
    <row r="703" spans="17:19" x14ac:dyDescent="0.2">
      <c r="Q703" s="85"/>
      <c r="R703" s="85"/>
      <c r="S703" s="85"/>
    </row>
    <row r="704" spans="17:19" x14ac:dyDescent="0.2">
      <c r="Q704" s="85"/>
      <c r="R704" s="85"/>
      <c r="S704" s="85"/>
    </row>
    <row r="705" spans="17:19" x14ac:dyDescent="0.2">
      <c r="Q705" s="85"/>
      <c r="R705" s="85"/>
      <c r="S705" s="85"/>
    </row>
    <row r="706" spans="17:19" x14ac:dyDescent="0.2">
      <c r="Q706" s="85"/>
      <c r="R706" s="85"/>
      <c r="S706" s="85"/>
    </row>
    <row r="707" spans="17:19" x14ac:dyDescent="0.2">
      <c r="Q707" s="85"/>
      <c r="R707" s="85"/>
      <c r="S707" s="85"/>
    </row>
    <row r="708" spans="17:19" x14ac:dyDescent="0.2">
      <c r="Q708" s="85"/>
      <c r="R708" s="85"/>
      <c r="S708" s="85"/>
    </row>
    <row r="709" spans="17:19" x14ac:dyDescent="0.2">
      <c r="Q709" s="85"/>
      <c r="R709" s="85"/>
      <c r="S709" s="85"/>
    </row>
    <row r="710" spans="17:19" x14ac:dyDescent="0.2">
      <c r="Q710" s="85"/>
      <c r="R710" s="85"/>
      <c r="S710" s="85"/>
    </row>
    <row r="711" spans="17:19" x14ac:dyDescent="0.2">
      <c r="Q711" s="85"/>
      <c r="R711" s="85"/>
      <c r="S711" s="85"/>
    </row>
    <row r="712" spans="17:19" x14ac:dyDescent="0.2">
      <c r="Q712" s="85"/>
      <c r="R712" s="85"/>
      <c r="S712" s="85"/>
    </row>
    <row r="713" spans="17:19" x14ac:dyDescent="0.2">
      <c r="Q713" s="85"/>
      <c r="R713" s="85"/>
      <c r="S713" s="85"/>
    </row>
    <row r="714" spans="17:19" x14ac:dyDescent="0.2">
      <c r="Q714" s="85"/>
      <c r="R714" s="85"/>
      <c r="S714" s="85"/>
    </row>
    <row r="715" spans="17:19" x14ac:dyDescent="0.2">
      <c r="Q715" s="85"/>
      <c r="R715" s="85"/>
      <c r="S715" s="85"/>
    </row>
    <row r="716" spans="17:19" x14ac:dyDescent="0.2">
      <c r="Q716" s="85"/>
      <c r="R716" s="85"/>
      <c r="S716" s="85"/>
    </row>
    <row r="717" spans="17:19" x14ac:dyDescent="0.2">
      <c r="Q717" s="85"/>
      <c r="R717" s="85"/>
      <c r="S717" s="85"/>
    </row>
    <row r="718" spans="17:19" x14ac:dyDescent="0.2">
      <c r="Q718" s="85"/>
      <c r="R718" s="85"/>
      <c r="S718" s="85"/>
    </row>
    <row r="719" spans="17:19" x14ac:dyDescent="0.2">
      <c r="Q719" s="85"/>
      <c r="R719" s="85"/>
      <c r="S719" s="85"/>
    </row>
    <row r="720" spans="17:19" x14ac:dyDescent="0.2">
      <c r="Q720" s="85"/>
      <c r="R720" s="85"/>
      <c r="S720" s="85"/>
    </row>
    <row r="721" spans="17:19" x14ac:dyDescent="0.2">
      <c r="Q721" s="85"/>
      <c r="R721" s="85"/>
      <c r="S721" s="85"/>
    </row>
    <row r="722" spans="17:19" x14ac:dyDescent="0.2">
      <c r="Q722" s="85"/>
      <c r="R722" s="85"/>
      <c r="S722" s="85"/>
    </row>
    <row r="723" spans="17:19" x14ac:dyDescent="0.2">
      <c r="Q723" s="85"/>
      <c r="R723" s="85"/>
      <c r="S723" s="85"/>
    </row>
    <row r="724" spans="17:19" x14ac:dyDescent="0.2">
      <c r="Q724" s="85"/>
      <c r="R724" s="85"/>
      <c r="S724" s="85"/>
    </row>
    <row r="725" spans="17:19" x14ac:dyDescent="0.2">
      <c r="Q725" s="85"/>
      <c r="R725" s="85"/>
      <c r="S725" s="85"/>
    </row>
    <row r="726" spans="17:19" x14ac:dyDescent="0.2">
      <c r="Q726" s="85"/>
      <c r="R726" s="85"/>
      <c r="S726" s="85"/>
    </row>
    <row r="727" spans="17:19" x14ac:dyDescent="0.2">
      <c r="Q727" s="85"/>
      <c r="R727" s="85"/>
      <c r="S727" s="85"/>
    </row>
    <row r="728" spans="17:19" x14ac:dyDescent="0.2">
      <c r="Q728" s="85"/>
      <c r="R728" s="85"/>
      <c r="S728" s="85"/>
    </row>
    <row r="729" spans="17:19" x14ac:dyDescent="0.2">
      <c r="Q729" s="85"/>
      <c r="R729" s="85"/>
      <c r="S729" s="85"/>
    </row>
    <row r="730" spans="17:19" x14ac:dyDescent="0.2">
      <c r="Q730" s="85"/>
      <c r="R730" s="85"/>
      <c r="S730" s="85"/>
    </row>
    <row r="731" spans="17:19" x14ac:dyDescent="0.2">
      <c r="Q731" s="85"/>
      <c r="R731" s="85"/>
      <c r="S731" s="85"/>
    </row>
    <row r="732" spans="17:19" x14ac:dyDescent="0.2">
      <c r="Q732" s="85"/>
      <c r="R732" s="85"/>
      <c r="S732" s="85"/>
    </row>
    <row r="733" spans="17:19" x14ac:dyDescent="0.2">
      <c r="Q733" s="85"/>
      <c r="R733" s="85"/>
      <c r="S733" s="85"/>
    </row>
    <row r="734" spans="17:19" x14ac:dyDescent="0.2">
      <c r="Q734" s="85"/>
      <c r="R734" s="85"/>
      <c r="S734" s="85"/>
    </row>
    <row r="735" spans="17:19" x14ac:dyDescent="0.2">
      <c r="Q735" s="85"/>
      <c r="R735" s="85"/>
      <c r="S735" s="85"/>
    </row>
    <row r="736" spans="17:19" x14ac:dyDescent="0.2">
      <c r="Q736" s="85"/>
      <c r="R736" s="85"/>
      <c r="S736" s="85"/>
    </row>
    <row r="737" spans="17:19" x14ac:dyDescent="0.2">
      <c r="Q737" s="85"/>
      <c r="R737" s="85"/>
      <c r="S737" s="85"/>
    </row>
    <row r="738" spans="17:19" x14ac:dyDescent="0.2">
      <c r="Q738" s="85"/>
      <c r="R738" s="85"/>
      <c r="S738" s="85"/>
    </row>
    <row r="739" spans="17:19" x14ac:dyDescent="0.2">
      <c r="Q739" s="85"/>
      <c r="R739" s="85"/>
      <c r="S739" s="85"/>
    </row>
    <row r="740" spans="17:19" x14ac:dyDescent="0.2">
      <c r="Q740" s="85"/>
      <c r="R740" s="85"/>
      <c r="S740" s="85"/>
    </row>
    <row r="741" spans="17:19" x14ac:dyDescent="0.2">
      <c r="Q741" s="85"/>
      <c r="R741" s="85"/>
      <c r="S741" s="85"/>
    </row>
    <row r="742" spans="17:19" x14ac:dyDescent="0.2">
      <c r="Q742" s="85"/>
      <c r="R742" s="85"/>
      <c r="S742" s="85"/>
    </row>
    <row r="743" spans="17:19" x14ac:dyDescent="0.2">
      <c r="Q743" s="85"/>
      <c r="R743" s="85"/>
      <c r="S743" s="85"/>
    </row>
    <row r="744" spans="17:19" x14ac:dyDescent="0.2">
      <c r="Q744" s="85"/>
      <c r="R744" s="85"/>
      <c r="S744" s="85"/>
    </row>
    <row r="745" spans="17:19" x14ac:dyDescent="0.2">
      <c r="Q745" s="85"/>
      <c r="R745" s="85"/>
      <c r="S745" s="85"/>
    </row>
    <row r="746" spans="17:19" x14ac:dyDescent="0.2">
      <c r="Q746" s="85"/>
      <c r="R746" s="85"/>
      <c r="S746" s="85"/>
    </row>
    <row r="747" spans="17:19" x14ac:dyDescent="0.2">
      <c r="Q747" s="85"/>
      <c r="R747" s="85"/>
      <c r="S747" s="85"/>
    </row>
    <row r="748" spans="17:19" x14ac:dyDescent="0.2">
      <c r="Q748" s="85"/>
      <c r="R748" s="85"/>
      <c r="S748" s="85"/>
    </row>
    <row r="749" spans="17:19" x14ac:dyDescent="0.2">
      <c r="Q749" s="85"/>
      <c r="R749" s="85"/>
      <c r="S749" s="85"/>
    </row>
    <row r="750" spans="17:19" x14ac:dyDescent="0.2">
      <c r="Q750" s="85"/>
      <c r="R750" s="85"/>
      <c r="S750" s="85"/>
    </row>
    <row r="751" spans="17:19" x14ac:dyDescent="0.2">
      <c r="Q751" s="85"/>
      <c r="R751" s="85"/>
      <c r="S751" s="85"/>
    </row>
    <row r="752" spans="17:19" x14ac:dyDescent="0.2">
      <c r="Q752" s="85"/>
      <c r="R752" s="85"/>
      <c r="S752" s="85"/>
    </row>
    <row r="753" spans="17:19" x14ac:dyDescent="0.2">
      <c r="Q753" s="85"/>
      <c r="R753" s="85"/>
      <c r="S753" s="85"/>
    </row>
    <row r="754" spans="17:19" x14ac:dyDescent="0.2">
      <c r="Q754" s="85"/>
      <c r="R754" s="85"/>
      <c r="S754" s="85"/>
    </row>
    <row r="755" spans="17:19" x14ac:dyDescent="0.2">
      <c r="Q755" s="85"/>
      <c r="R755" s="85"/>
      <c r="S755" s="85"/>
    </row>
    <row r="756" spans="17:19" x14ac:dyDescent="0.2">
      <c r="Q756" s="85"/>
      <c r="R756" s="85"/>
      <c r="S756" s="85"/>
    </row>
    <row r="757" spans="17:19" x14ac:dyDescent="0.2">
      <c r="Q757" s="85"/>
      <c r="R757" s="85"/>
      <c r="S757" s="85"/>
    </row>
    <row r="758" spans="17:19" x14ac:dyDescent="0.2">
      <c r="Q758" s="85"/>
      <c r="R758" s="85"/>
      <c r="S758" s="85"/>
    </row>
    <row r="759" spans="17:19" x14ac:dyDescent="0.2">
      <c r="Q759" s="85"/>
      <c r="R759" s="85"/>
      <c r="S759" s="85"/>
    </row>
    <row r="760" spans="17:19" x14ac:dyDescent="0.2">
      <c r="Q760" s="85"/>
      <c r="R760" s="85"/>
      <c r="S760" s="85"/>
    </row>
    <row r="761" spans="17:19" x14ac:dyDescent="0.2">
      <c r="Q761" s="85"/>
      <c r="R761" s="85"/>
      <c r="S761" s="85"/>
    </row>
    <row r="762" spans="17:19" x14ac:dyDescent="0.2">
      <c r="Q762" s="85"/>
      <c r="R762" s="85"/>
      <c r="S762" s="85"/>
    </row>
    <row r="763" spans="17:19" x14ac:dyDescent="0.2">
      <c r="Q763" s="85"/>
      <c r="R763" s="85"/>
      <c r="S763" s="85"/>
    </row>
    <row r="764" spans="17:19" x14ac:dyDescent="0.2">
      <c r="Q764" s="85"/>
      <c r="R764" s="85"/>
      <c r="S764" s="85"/>
    </row>
    <row r="765" spans="17:19" x14ac:dyDescent="0.2">
      <c r="Q765" s="85"/>
      <c r="R765" s="85"/>
      <c r="S765" s="85"/>
    </row>
    <row r="766" spans="17:19" x14ac:dyDescent="0.2">
      <c r="Q766" s="85"/>
      <c r="R766" s="85"/>
      <c r="S766" s="85"/>
    </row>
    <row r="767" spans="17:19" x14ac:dyDescent="0.2">
      <c r="Q767" s="85"/>
      <c r="R767" s="85"/>
      <c r="S767" s="85"/>
    </row>
    <row r="768" spans="17:19" x14ac:dyDescent="0.2">
      <c r="Q768" s="85"/>
      <c r="R768" s="85"/>
      <c r="S768" s="85"/>
    </row>
    <row r="769" spans="17:19" x14ac:dyDescent="0.2">
      <c r="Q769" s="85"/>
      <c r="R769" s="85"/>
      <c r="S769" s="85"/>
    </row>
    <row r="770" spans="17:19" x14ac:dyDescent="0.2">
      <c r="Q770" s="85"/>
      <c r="R770" s="85"/>
      <c r="S770" s="85"/>
    </row>
    <row r="771" spans="17:19" x14ac:dyDescent="0.2">
      <c r="Q771" s="85"/>
      <c r="R771" s="85"/>
      <c r="S771" s="85"/>
    </row>
    <row r="772" spans="17:19" x14ac:dyDescent="0.2">
      <c r="Q772" s="85"/>
      <c r="R772" s="85"/>
      <c r="S772" s="85"/>
    </row>
    <row r="773" spans="17:19" x14ac:dyDescent="0.2">
      <c r="Q773" s="85"/>
      <c r="R773" s="85"/>
      <c r="S773" s="85"/>
    </row>
    <row r="774" spans="17:19" x14ac:dyDescent="0.2">
      <c r="Q774" s="85"/>
      <c r="R774" s="85"/>
      <c r="S774" s="85"/>
    </row>
    <row r="775" spans="17:19" x14ac:dyDescent="0.2">
      <c r="Q775" s="85"/>
      <c r="R775" s="85"/>
      <c r="S775" s="85"/>
    </row>
    <row r="776" spans="17:19" x14ac:dyDescent="0.2">
      <c r="Q776" s="85"/>
      <c r="R776" s="85"/>
      <c r="S776" s="85"/>
    </row>
    <row r="777" spans="17:19" x14ac:dyDescent="0.2">
      <c r="Q777" s="85"/>
      <c r="R777" s="85"/>
      <c r="S777" s="85"/>
    </row>
    <row r="778" spans="17:19" x14ac:dyDescent="0.2">
      <c r="Q778" s="85"/>
      <c r="R778" s="85"/>
      <c r="S778" s="85"/>
    </row>
    <row r="779" spans="17:19" x14ac:dyDescent="0.2">
      <c r="Q779" s="85"/>
      <c r="R779" s="85"/>
      <c r="S779" s="85"/>
    </row>
    <row r="780" spans="17:19" x14ac:dyDescent="0.2">
      <c r="Q780" s="85"/>
      <c r="R780" s="85"/>
      <c r="S780" s="85"/>
    </row>
    <row r="781" spans="17:19" x14ac:dyDescent="0.2">
      <c r="Q781" s="85"/>
      <c r="R781" s="85"/>
      <c r="S781" s="85"/>
    </row>
    <row r="782" spans="17:19" x14ac:dyDescent="0.2">
      <c r="Q782" s="85"/>
      <c r="R782" s="85"/>
      <c r="S782" s="85"/>
    </row>
    <row r="783" spans="17:19" x14ac:dyDescent="0.2">
      <c r="Q783" s="85"/>
      <c r="R783" s="85"/>
      <c r="S783" s="85"/>
    </row>
    <row r="784" spans="17:19" x14ac:dyDescent="0.2">
      <c r="Q784" s="85"/>
      <c r="R784" s="85"/>
      <c r="S784" s="85"/>
    </row>
    <row r="785" spans="17:19" x14ac:dyDescent="0.2">
      <c r="Q785" s="85"/>
      <c r="R785" s="85"/>
      <c r="S785" s="85"/>
    </row>
    <row r="786" spans="17:19" x14ac:dyDescent="0.2">
      <c r="Q786" s="85"/>
      <c r="R786" s="85"/>
      <c r="S786" s="85"/>
    </row>
    <row r="787" spans="17:19" x14ac:dyDescent="0.2">
      <c r="Q787" s="85"/>
      <c r="R787" s="85"/>
      <c r="S787" s="85"/>
    </row>
    <row r="788" spans="17:19" x14ac:dyDescent="0.2">
      <c r="Q788" s="85"/>
      <c r="R788" s="85"/>
      <c r="S788" s="85"/>
    </row>
    <row r="789" spans="17:19" x14ac:dyDescent="0.2">
      <c r="Q789" s="85"/>
      <c r="R789" s="85"/>
      <c r="S789" s="85"/>
    </row>
    <row r="790" spans="17:19" x14ac:dyDescent="0.2">
      <c r="Q790" s="85"/>
      <c r="R790" s="85"/>
      <c r="S790" s="85"/>
    </row>
    <row r="791" spans="17:19" x14ac:dyDescent="0.2">
      <c r="Q791" s="85"/>
      <c r="R791" s="85"/>
      <c r="S791" s="85"/>
    </row>
    <row r="792" spans="17:19" x14ac:dyDescent="0.2">
      <c r="Q792" s="85"/>
      <c r="R792" s="85"/>
      <c r="S792" s="85"/>
    </row>
    <row r="793" spans="17:19" x14ac:dyDescent="0.2">
      <c r="Q793" s="85"/>
      <c r="R793" s="85"/>
      <c r="S793" s="85"/>
    </row>
    <row r="794" spans="17:19" x14ac:dyDescent="0.2">
      <c r="Q794" s="85"/>
      <c r="R794" s="85"/>
      <c r="S794" s="85"/>
    </row>
    <row r="795" spans="17:19" x14ac:dyDescent="0.2">
      <c r="Q795" s="85"/>
      <c r="R795" s="85"/>
      <c r="S795" s="85"/>
    </row>
    <row r="796" spans="17:19" x14ac:dyDescent="0.2">
      <c r="Q796" s="85"/>
      <c r="R796" s="85"/>
      <c r="S796" s="85"/>
    </row>
    <row r="797" spans="17:19" x14ac:dyDescent="0.2">
      <c r="Q797" s="85"/>
      <c r="R797" s="85"/>
      <c r="S797" s="85"/>
    </row>
    <row r="798" spans="17:19" x14ac:dyDescent="0.2">
      <c r="Q798" s="85"/>
      <c r="R798" s="85"/>
      <c r="S798" s="85"/>
    </row>
    <row r="799" spans="17:19" x14ac:dyDescent="0.2">
      <c r="Q799" s="85"/>
      <c r="R799" s="85"/>
      <c r="S799" s="85"/>
    </row>
    <row r="800" spans="17:19" x14ac:dyDescent="0.2">
      <c r="Q800" s="85"/>
      <c r="R800" s="85"/>
      <c r="S800" s="85"/>
    </row>
    <row r="801" spans="17:19" x14ac:dyDescent="0.2">
      <c r="Q801" s="85"/>
      <c r="R801" s="85"/>
      <c r="S801" s="85"/>
    </row>
    <row r="802" spans="17:19" x14ac:dyDescent="0.2">
      <c r="Q802" s="85"/>
      <c r="R802" s="85"/>
      <c r="S802" s="85"/>
    </row>
    <row r="803" spans="17:19" x14ac:dyDescent="0.2">
      <c r="Q803" s="85"/>
      <c r="R803" s="85"/>
      <c r="S803" s="85"/>
    </row>
    <row r="804" spans="17:19" x14ac:dyDescent="0.2">
      <c r="Q804" s="85"/>
      <c r="R804" s="85"/>
      <c r="S804" s="85"/>
    </row>
    <row r="805" spans="17:19" x14ac:dyDescent="0.2">
      <c r="Q805" s="85"/>
      <c r="R805" s="85"/>
      <c r="S805" s="85"/>
    </row>
    <row r="806" spans="17:19" x14ac:dyDescent="0.2">
      <c r="Q806" s="85"/>
      <c r="R806" s="85"/>
      <c r="S806" s="85"/>
    </row>
    <row r="807" spans="17:19" x14ac:dyDescent="0.2">
      <c r="Q807" s="85"/>
      <c r="R807" s="85"/>
      <c r="S807" s="85"/>
    </row>
    <row r="808" spans="17:19" x14ac:dyDescent="0.2">
      <c r="Q808" s="85"/>
      <c r="R808" s="85"/>
      <c r="S808" s="85"/>
    </row>
    <row r="809" spans="17:19" x14ac:dyDescent="0.2">
      <c r="Q809" s="85"/>
      <c r="R809" s="85"/>
      <c r="S809" s="85"/>
    </row>
    <row r="810" spans="17:19" x14ac:dyDescent="0.2">
      <c r="Q810" s="85"/>
      <c r="R810" s="85"/>
      <c r="S810" s="85"/>
    </row>
    <row r="811" spans="17:19" x14ac:dyDescent="0.2">
      <c r="Q811" s="85"/>
      <c r="R811" s="85"/>
      <c r="S811" s="85"/>
    </row>
    <row r="812" spans="17:19" x14ac:dyDescent="0.2">
      <c r="Q812" s="85"/>
      <c r="R812" s="85"/>
      <c r="S812" s="85"/>
    </row>
    <row r="813" spans="17:19" x14ac:dyDescent="0.2">
      <c r="Q813" s="85"/>
      <c r="R813" s="85"/>
      <c r="S813" s="85"/>
    </row>
    <row r="814" spans="17:19" x14ac:dyDescent="0.2">
      <c r="Q814" s="85"/>
      <c r="R814" s="85"/>
      <c r="S814" s="85"/>
    </row>
    <row r="815" spans="17:19" x14ac:dyDescent="0.2">
      <c r="Q815" s="85"/>
      <c r="R815" s="85"/>
      <c r="S815" s="85"/>
    </row>
    <row r="816" spans="17:19" x14ac:dyDescent="0.2">
      <c r="Q816" s="85"/>
      <c r="R816" s="85"/>
      <c r="S816" s="85"/>
    </row>
    <row r="817" spans="17:19" x14ac:dyDescent="0.2">
      <c r="Q817" s="85"/>
      <c r="R817" s="85"/>
      <c r="S817" s="85"/>
    </row>
    <row r="818" spans="17:19" x14ac:dyDescent="0.2">
      <c r="Q818" s="85"/>
      <c r="R818" s="85"/>
      <c r="S818" s="85"/>
    </row>
    <row r="819" spans="17:19" x14ac:dyDescent="0.2">
      <c r="Q819" s="85"/>
      <c r="R819" s="85"/>
      <c r="S819" s="85"/>
    </row>
    <row r="820" spans="17:19" x14ac:dyDescent="0.2">
      <c r="Q820" s="85"/>
      <c r="R820" s="85"/>
      <c r="S820" s="85"/>
    </row>
    <row r="821" spans="17:19" x14ac:dyDescent="0.2">
      <c r="Q821" s="85"/>
      <c r="R821" s="85"/>
      <c r="S821" s="85"/>
    </row>
    <row r="822" spans="17:19" x14ac:dyDescent="0.2">
      <c r="Q822" s="85"/>
      <c r="R822" s="85"/>
      <c r="S822" s="85"/>
    </row>
    <row r="823" spans="17:19" x14ac:dyDescent="0.2">
      <c r="Q823" s="85"/>
      <c r="R823" s="85"/>
      <c r="S823" s="85"/>
    </row>
    <row r="824" spans="17:19" x14ac:dyDescent="0.2">
      <c r="Q824" s="85"/>
      <c r="R824" s="85"/>
      <c r="S824" s="85"/>
    </row>
    <row r="825" spans="17:19" x14ac:dyDescent="0.2">
      <c r="Q825" s="85"/>
      <c r="R825" s="85"/>
      <c r="S825" s="85"/>
    </row>
    <row r="826" spans="17:19" x14ac:dyDescent="0.2">
      <c r="Q826" s="85"/>
      <c r="R826" s="85"/>
      <c r="S826" s="85"/>
    </row>
    <row r="827" spans="17:19" x14ac:dyDescent="0.2">
      <c r="Q827" s="85"/>
      <c r="R827" s="85"/>
      <c r="S827" s="85"/>
    </row>
    <row r="828" spans="17:19" x14ac:dyDescent="0.2">
      <c r="Q828" s="85"/>
      <c r="R828" s="85"/>
      <c r="S828" s="85"/>
    </row>
    <row r="829" spans="17:19" x14ac:dyDescent="0.2">
      <c r="Q829" s="85"/>
      <c r="R829" s="85"/>
      <c r="S829" s="85"/>
    </row>
    <row r="830" spans="17:19" x14ac:dyDescent="0.2">
      <c r="Q830" s="85"/>
      <c r="R830" s="85"/>
      <c r="S830" s="85"/>
    </row>
    <row r="831" spans="17:19" x14ac:dyDescent="0.2">
      <c r="Q831" s="85"/>
      <c r="R831" s="85"/>
      <c r="S831" s="85"/>
    </row>
    <row r="832" spans="17:19" x14ac:dyDescent="0.2">
      <c r="Q832" s="85"/>
      <c r="R832" s="85"/>
      <c r="S832" s="85"/>
    </row>
    <row r="833" spans="17:19" x14ac:dyDescent="0.2">
      <c r="Q833" s="85"/>
      <c r="R833" s="85"/>
      <c r="S833" s="85"/>
    </row>
    <row r="834" spans="17:19" x14ac:dyDescent="0.2">
      <c r="Q834" s="85"/>
      <c r="R834" s="85"/>
      <c r="S834" s="85"/>
    </row>
    <row r="835" spans="17:19" x14ac:dyDescent="0.2">
      <c r="Q835" s="85"/>
      <c r="R835" s="85"/>
      <c r="S835" s="85"/>
    </row>
    <row r="836" spans="17:19" x14ac:dyDescent="0.2">
      <c r="Q836" s="85"/>
      <c r="R836" s="85"/>
      <c r="S836" s="85"/>
    </row>
    <row r="837" spans="17:19" x14ac:dyDescent="0.2">
      <c r="Q837" s="85"/>
      <c r="R837" s="85"/>
      <c r="S837" s="85"/>
    </row>
    <row r="838" spans="17:19" x14ac:dyDescent="0.2">
      <c r="Q838" s="85"/>
      <c r="R838" s="85"/>
      <c r="S838" s="85"/>
    </row>
    <row r="839" spans="17:19" x14ac:dyDescent="0.2">
      <c r="Q839" s="85"/>
      <c r="R839" s="85"/>
      <c r="S839" s="85"/>
    </row>
    <row r="840" spans="17:19" x14ac:dyDescent="0.2">
      <c r="Q840" s="85"/>
      <c r="R840" s="85"/>
      <c r="S840" s="85"/>
    </row>
    <row r="841" spans="17:19" x14ac:dyDescent="0.2">
      <c r="Q841" s="85"/>
      <c r="R841" s="85"/>
      <c r="S841" s="85"/>
    </row>
    <row r="842" spans="17:19" x14ac:dyDescent="0.2">
      <c r="Q842" s="85"/>
      <c r="R842" s="85"/>
      <c r="S842" s="85"/>
    </row>
    <row r="843" spans="17:19" x14ac:dyDescent="0.2">
      <c r="Q843" s="85"/>
      <c r="R843" s="85"/>
      <c r="S843" s="85"/>
    </row>
    <row r="844" spans="17:19" x14ac:dyDescent="0.2">
      <c r="Q844" s="85"/>
      <c r="R844" s="85"/>
      <c r="S844" s="85"/>
    </row>
    <row r="845" spans="17:19" x14ac:dyDescent="0.2">
      <c r="Q845" s="85"/>
      <c r="R845" s="85"/>
      <c r="S845" s="85"/>
    </row>
    <row r="846" spans="17:19" x14ac:dyDescent="0.2">
      <c r="Q846" s="85"/>
      <c r="R846" s="85"/>
      <c r="S846" s="85"/>
    </row>
    <row r="847" spans="17:19" x14ac:dyDescent="0.2">
      <c r="Q847" s="85"/>
      <c r="R847" s="85"/>
      <c r="S847" s="85"/>
    </row>
    <row r="848" spans="17:19" x14ac:dyDescent="0.2">
      <c r="Q848" s="85"/>
      <c r="R848" s="85"/>
      <c r="S848" s="85"/>
    </row>
    <row r="849" spans="17:19" x14ac:dyDescent="0.2">
      <c r="Q849" s="85"/>
      <c r="R849" s="85"/>
      <c r="S849" s="85"/>
    </row>
    <row r="850" spans="17:19" x14ac:dyDescent="0.2">
      <c r="Q850" s="85"/>
      <c r="R850" s="85"/>
      <c r="S850" s="85"/>
    </row>
    <row r="851" spans="17:19" x14ac:dyDescent="0.2">
      <c r="Q851" s="85"/>
      <c r="R851" s="85"/>
      <c r="S851" s="85"/>
    </row>
    <row r="852" spans="17:19" x14ac:dyDescent="0.2">
      <c r="Q852" s="85"/>
      <c r="R852" s="85"/>
      <c r="S852" s="85"/>
    </row>
    <row r="853" spans="17:19" x14ac:dyDescent="0.2">
      <c r="Q853" s="85"/>
      <c r="R853" s="85"/>
      <c r="S853" s="85"/>
    </row>
    <row r="854" spans="17:19" x14ac:dyDescent="0.2">
      <c r="Q854" s="85"/>
      <c r="R854" s="85"/>
      <c r="S854" s="85"/>
    </row>
    <row r="855" spans="17:19" x14ac:dyDescent="0.2">
      <c r="Q855" s="85"/>
      <c r="R855" s="85"/>
      <c r="S855" s="85"/>
    </row>
    <row r="856" spans="17:19" x14ac:dyDescent="0.2">
      <c r="Q856" s="85"/>
      <c r="R856" s="85"/>
      <c r="S856" s="85"/>
    </row>
    <row r="857" spans="17:19" x14ac:dyDescent="0.2">
      <c r="Q857" s="85"/>
      <c r="R857" s="85"/>
      <c r="S857" s="85"/>
    </row>
    <row r="858" spans="17:19" x14ac:dyDescent="0.2">
      <c r="Q858" s="85"/>
      <c r="R858" s="85"/>
      <c r="S858" s="85"/>
    </row>
    <row r="859" spans="17:19" x14ac:dyDescent="0.2">
      <c r="Q859" s="85"/>
      <c r="R859" s="85"/>
      <c r="S859" s="85"/>
    </row>
    <row r="860" spans="17:19" x14ac:dyDescent="0.2">
      <c r="Q860" s="85"/>
      <c r="R860" s="85"/>
      <c r="S860" s="85"/>
    </row>
    <row r="861" spans="17:19" x14ac:dyDescent="0.2">
      <c r="Q861" s="85"/>
      <c r="R861" s="85"/>
      <c r="S861" s="85"/>
    </row>
    <row r="862" spans="17:19" x14ac:dyDescent="0.2">
      <c r="Q862" s="85"/>
      <c r="R862" s="85"/>
      <c r="S862" s="85"/>
    </row>
    <row r="863" spans="17:19" x14ac:dyDescent="0.2">
      <c r="Q863" s="85"/>
      <c r="R863" s="85"/>
      <c r="S863" s="85"/>
    </row>
    <row r="864" spans="17:19" x14ac:dyDescent="0.2">
      <c r="Q864" s="85"/>
      <c r="R864" s="85"/>
      <c r="S864" s="85"/>
    </row>
    <row r="865" spans="17:19" x14ac:dyDescent="0.2">
      <c r="Q865" s="85"/>
      <c r="R865" s="85"/>
      <c r="S865" s="85"/>
    </row>
    <row r="866" spans="17:19" x14ac:dyDescent="0.2">
      <c r="Q866" s="85"/>
      <c r="R866" s="85"/>
      <c r="S866" s="85"/>
    </row>
    <row r="867" spans="17:19" x14ac:dyDescent="0.2">
      <c r="Q867" s="85"/>
      <c r="R867" s="85"/>
      <c r="S867" s="85"/>
    </row>
    <row r="868" spans="17:19" x14ac:dyDescent="0.2">
      <c r="Q868" s="85"/>
      <c r="R868" s="85"/>
      <c r="S868" s="85"/>
    </row>
    <row r="869" spans="17:19" x14ac:dyDescent="0.2">
      <c r="Q869" s="85"/>
      <c r="R869" s="85"/>
      <c r="S869" s="85"/>
    </row>
    <row r="870" spans="17:19" x14ac:dyDescent="0.2">
      <c r="Q870" s="85"/>
      <c r="R870" s="85"/>
      <c r="S870" s="85"/>
    </row>
    <row r="871" spans="17:19" x14ac:dyDescent="0.2">
      <c r="Q871" s="85"/>
      <c r="R871" s="85"/>
      <c r="S871" s="85"/>
    </row>
    <row r="872" spans="17:19" x14ac:dyDescent="0.2">
      <c r="Q872" s="85"/>
      <c r="R872" s="85"/>
      <c r="S872" s="85"/>
    </row>
    <row r="873" spans="17:19" x14ac:dyDescent="0.2">
      <c r="Q873" s="85"/>
      <c r="R873" s="85"/>
      <c r="S873" s="85"/>
    </row>
    <row r="874" spans="17:19" x14ac:dyDescent="0.2">
      <c r="Q874" s="85"/>
      <c r="R874" s="85"/>
      <c r="S874" s="85"/>
    </row>
    <row r="875" spans="17:19" x14ac:dyDescent="0.2">
      <c r="Q875" s="85"/>
      <c r="R875" s="85"/>
      <c r="S875" s="85"/>
    </row>
    <row r="876" spans="17:19" x14ac:dyDescent="0.2">
      <c r="Q876" s="85"/>
      <c r="R876" s="85"/>
      <c r="S876" s="85"/>
    </row>
    <row r="877" spans="17:19" x14ac:dyDescent="0.2">
      <c r="Q877" s="85"/>
      <c r="R877" s="85"/>
      <c r="S877" s="85"/>
    </row>
    <row r="878" spans="17:19" x14ac:dyDescent="0.2">
      <c r="Q878" s="85"/>
      <c r="R878" s="85"/>
      <c r="S878" s="85"/>
    </row>
    <row r="879" spans="17:19" x14ac:dyDescent="0.2">
      <c r="Q879" s="85"/>
      <c r="R879" s="85"/>
      <c r="S879" s="85"/>
    </row>
    <row r="880" spans="17:19" x14ac:dyDescent="0.2">
      <c r="Q880" s="85"/>
      <c r="R880" s="85"/>
      <c r="S880" s="85"/>
    </row>
    <row r="881" spans="17:19" x14ac:dyDescent="0.2">
      <c r="Q881" s="85"/>
      <c r="R881" s="85"/>
      <c r="S881" s="85"/>
    </row>
    <row r="882" spans="17:19" x14ac:dyDescent="0.2">
      <c r="Q882" s="85"/>
      <c r="R882" s="85"/>
      <c r="S882" s="85"/>
    </row>
    <row r="883" spans="17:19" x14ac:dyDescent="0.2">
      <c r="Q883" s="85"/>
      <c r="R883" s="85"/>
      <c r="S883" s="85"/>
    </row>
    <row r="884" spans="17:19" x14ac:dyDescent="0.2">
      <c r="Q884" s="85"/>
      <c r="R884" s="85"/>
      <c r="S884" s="85"/>
    </row>
    <row r="885" spans="17:19" x14ac:dyDescent="0.2">
      <c r="Q885" s="85"/>
      <c r="R885" s="85"/>
      <c r="S885" s="85"/>
    </row>
    <row r="886" spans="17:19" x14ac:dyDescent="0.2">
      <c r="Q886" s="85"/>
      <c r="R886" s="85"/>
      <c r="S886" s="85"/>
    </row>
    <row r="887" spans="17:19" x14ac:dyDescent="0.2">
      <c r="Q887" s="85"/>
      <c r="R887" s="85"/>
      <c r="S887" s="85"/>
    </row>
    <row r="888" spans="17:19" x14ac:dyDescent="0.2">
      <c r="Q888" s="85"/>
      <c r="R888" s="85"/>
      <c r="S888" s="85"/>
    </row>
    <row r="889" spans="17:19" x14ac:dyDescent="0.2">
      <c r="Q889" s="85"/>
      <c r="R889" s="85"/>
      <c r="S889" s="85"/>
    </row>
    <row r="890" spans="17:19" x14ac:dyDescent="0.2">
      <c r="Q890" s="85"/>
      <c r="R890" s="85"/>
      <c r="S890" s="85"/>
    </row>
    <row r="891" spans="17:19" x14ac:dyDescent="0.2">
      <c r="Q891" s="85"/>
      <c r="R891" s="85"/>
      <c r="S891" s="85"/>
    </row>
    <row r="892" spans="17:19" x14ac:dyDescent="0.2">
      <c r="Q892" s="85"/>
      <c r="R892" s="85"/>
      <c r="S892" s="85"/>
    </row>
    <row r="893" spans="17:19" x14ac:dyDescent="0.2">
      <c r="Q893" s="85"/>
      <c r="R893" s="85"/>
      <c r="S893" s="85"/>
    </row>
    <row r="894" spans="17:19" x14ac:dyDescent="0.2">
      <c r="Q894" s="85"/>
      <c r="R894" s="85"/>
      <c r="S894" s="85"/>
    </row>
    <row r="895" spans="17:19" x14ac:dyDescent="0.2">
      <c r="Q895" s="85"/>
      <c r="R895" s="85"/>
      <c r="S895" s="85"/>
    </row>
    <row r="896" spans="17:19" x14ac:dyDescent="0.2">
      <c r="Q896" s="85"/>
      <c r="R896" s="85"/>
      <c r="S896" s="85"/>
    </row>
    <row r="897" spans="17:19" x14ac:dyDescent="0.2">
      <c r="Q897" s="85"/>
      <c r="R897" s="85"/>
      <c r="S897" s="85"/>
    </row>
    <row r="898" spans="17:19" x14ac:dyDescent="0.2">
      <c r="Q898" s="85"/>
      <c r="R898" s="85"/>
      <c r="S898" s="85"/>
    </row>
    <row r="899" spans="17:19" x14ac:dyDescent="0.2">
      <c r="Q899" s="85"/>
      <c r="R899" s="85"/>
      <c r="S899" s="85"/>
    </row>
    <row r="900" spans="17:19" x14ac:dyDescent="0.2">
      <c r="Q900" s="85"/>
      <c r="R900" s="85"/>
      <c r="S900" s="85"/>
    </row>
    <row r="901" spans="17:19" x14ac:dyDescent="0.2">
      <c r="Q901" s="85"/>
      <c r="R901" s="85"/>
      <c r="S901" s="85"/>
    </row>
    <row r="902" spans="17:19" x14ac:dyDescent="0.2">
      <c r="Q902" s="85"/>
      <c r="R902" s="85"/>
      <c r="S902" s="85"/>
    </row>
    <row r="903" spans="17:19" x14ac:dyDescent="0.2">
      <c r="Q903" s="85"/>
      <c r="R903" s="85"/>
      <c r="S903" s="85"/>
    </row>
    <row r="904" spans="17:19" x14ac:dyDescent="0.2">
      <c r="Q904" s="85"/>
      <c r="R904" s="85"/>
      <c r="S904" s="85"/>
    </row>
    <row r="905" spans="17:19" x14ac:dyDescent="0.2">
      <c r="Q905" s="85"/>
      <c r="R905" s="85"/>
      <c r="S905" s="85"/>
    </row>
    <row r="906" spans="17:19" x14ac:dyDescent="0.2">
      <c r="Q906" s="85"/>
      <c r="R906" s="85"/>
      <c r="S906" s="85"/>
    </row>
    <row r="907" spans="17:19" x14ac:dyDescent="0.2">
      <c r="Q907" s="85"/>
      <c r="R907" s="85"/>
      <c r="S907" s="85"/>
    </row>
    <row r="908" spans="17:19" x14ac:dyDescent="0.2">
      <c r="Q908" s="85"/>
      <c r="R908" s="85"/>
      <c r="S908" s="85"/>
    </row>
    <row r="909" spans="17:19" x14ac:dyDescent="0.2">
      <c r="Q909" s="85"/>
      <c r="R909" s="85"/>
      <c r="S909" s="85"/>
    </row>
    <row r="910" spans="17:19" x14ac:dyDescent="0.2">
      <c r="Q910" s="85"/>
      <c r="R910" s="85"/>
      <c r="S910" s="85"/>
    </row>
    <row r="911" spans="17:19" x14ac:dyDescent="0.2">
      <c r="Q911" s="85"/>
      <c r="R911" s="85"/>
      <c r="S911" s="85"/>
    </row>
    <row r="912" spans="17:19" x14ac:dyDescent="0.2">
      <c r="Q912" s="85"/>
      <c r="R912" s="85"/>
      <c r="S912" s="85"/>
    </row>
    <row r="913" spans="17:19" x14ac:dyDescent="0.2">
      <c r="Q913" s="85"/>
      <c r="R913" s="85"/>
      <c r="S913" s="85"/>
    </row>
    <row r="914" spans="17:19" x14ac:dyDescent="0.2">
      <c r="Q914" s="85"/>
      <c r="R914" s="85"/>
      <c r="S914" s="85"/>
    </row>
    <row r="915" spans="17:19" x14ac:dyDescent="0.2">
      <c r="Q915" s="85"/>
      <c r="R915" s="85"/>
      <c r="S915" s="85"/>
    </row>
    <row r="916" spans="17:19" x14ac:dyDescent="0.2">
      <c r="Q916" s="85"/>
      <c r="R916" s="85"/>
      <c r="S916" s="85"/>
    </row>
    <row r="917" spans="17:19" x14ac:dyDescent="0.2">
      <c r="Q917" s="85"/>
      <c r="R917" s="85"/>
      <c r="S917" s="85"/>
    </row>
    <row r="918" spans="17:19" x14ac:dyDescent="0.2">
      <c r="Q918" s="85"/>
      <c r="R918" s="85"/>
      <c r="S918" s="85"/>
    </row>
    <row r="919" spans="17:19" x14ac:dyDescent="0.2">
      <c r="Q919" s="85"/>
      <c r="R919" s="85"/>
      <c r="S919" s="85"/>
    </row>
    <row r="920" spans="17:19" x14ac:dyDescent="0.2">
      <c r="Q920" s="85"/>
      <c r="R920" s="85"/>
      <c r="S920" s="85"/>
    </row>
    <row r="921" spans="17:19" x14ac:dyDescent="0.2">
      <c r="Q921" s="85"/>
      <c r="R921" s="85"/>
      <c r="S921" s="85"/>
    </row>
    <row r="922" spans="17:19" x14ac:dyDescent="0.2">
      <c r="Q922" s="85"/>
      <c r="R922" s="85"/>
      <c r="S922" s="85"/>
    </row>
    <row r="923" spans="17:19" x14ac:dyDescent="0.2">
      <c r="Q923" s="85"/>
      <c r="R923" s="85"/>
      <c r="S923" s="85"/>
    </row>
    <row r="924" spans="17:19" x14ac:dyDescent="0.2">
      <c r="Q924" s="85"/>
      <c r="R924" s="85"/>
      <c r="S924" s="85"/>
    </row>
    <row r="925" spans="17:19" x14ac:dyDescent="0.2">
      <c r="Q925" s="85"/>
      <c r="R925" s="85"/>
      <c r="S925" s="85"/>
    </row>
    <row r="926" spans="17:19" x14ac:dyDescent="0.2">
      <c r="Q926" s="85"/>
      <c r="R926" s="85"/>
      <c r="S926" s="85"/>
    </row>
    <row r="927" spans="17:19" x14ac:dyDescent="0.2">
      <c r="Q927" s="85"/>
      <c r="R927" s="85"/>
      <c r="S927" s="85"/>
    </row>
    <row r="928" spans="17:19" x14ac:dyDescent="0.2">
      <c r="Q928" s="85"/>
      <c r="R928" s="85"/>
      <c r="S928" s="85"/>
    </row>
    <row r="929" spans="17:19" x14ac:dyDescent="0.2">
      <c r="Q929" s="85"/>
      <c r="R929" s="85"/>
      <c r="S929" s="85"/>
    </row>
    <row r="930" spans="17:19" x14ac:dyDescent="0.2">
      <c r="Q930" s="85"/>
      <c r="R930" s="85"/>
      <c r="S930" s="85"/>
    </row>
    <row r="931" spans="17:19" x14ac:dyDescent="0.2">
      <c r="Q931" s="85"/>
      <c r="R931" s="85"/>
      <c r="S931" s="85"/>
    </row>
    <row r="932" spans="17:19" x14ac:dyDescent="0.2">
      <c r="Q932" s="85"/>
      <c r="R932" s="85"/>
      <c r="S932" s="85"/>
    </row>
    <row r="933" spans="17:19" x14ac:dyDescent="0.2">
      <c r="Q933" s="85"/>
      <c r="R933" s="85"/>
      <c r="S933" s="85"/>
    </row>
    <row r="934" spans="17:19" x14ac:dyDescent="0.2">
      <c r="Q934" s="85"/>
      <c r="R934" s="85"/>
      <c r="S934" s="85"/>
    </row>
    <row r="935" spans="17:19" x14ac:dyDescent="0.2">
      <c r="Q935" s="85"/>
      <c r="R935" s="85"/>
      <c r="S935" s="85"/>
    </row>
    <row r="936" spans="17:19" x14ac:dyDescent="0.2">
      <c r="Q936" s="85"/>
      <c r="R936" s="85"/>
      <c r="S936" s="85"/>
    </row>
    <row r="937" spans="17:19" x14ac:dyDescent="0.2">
      <c r="Q937" s="85"/>
      <c r="R937" s="85"/>
      <c r="S937" s="85"/>
    </row>
    <row r="938" spans="17:19" x14ac:dyDescent="0.2">
      <c r="Q938" s="85"/>
      <c r="R938" s="85"/>
      <c r="S938" s="85"/>
    </row>
    <row r="939" spans="17:19" x14ac:dyDescent="0.2">
      <c r="Q939" s="85"/>
      <c r="R939" s="85"/>
      <c r="S939" s="85"/>
    </row>
    <row r="940" spans="17:19" x14ac:dyDescent="0.2">
      <c r="Q940" s="85"/>
      <c r="R940" s="85"/>
      <c r="S940" s="85"/>
    </row>
    <row r="941" spans="17:19" x14ac:dyDescent="0.2">
      <c r="Q941" s="85"/>
      <c r="R941" s="85"/>
      <c r="S941" s="85"/>
    </row>
    <row r="942" spans="17:19" x14ac:dyDescent="0.2">
      <c r="Q942" s="85"/>
      <c r="R942" s="85"/>
      <c r="S942" s="85"/>
    </row>
    <row r="943" spans="17:19" x14ac:dyDescent="0.2">
      <c r="Q943" s="85"/>
      <c r="R943" s="85"/>
      <c r="S943" s="85"/>
    </row>
    <row r="944" spans="17:19" x14ac:dyDescent="0.2">
      <c r="Q944" s="85"/>
      <c r="R944" s="85"/>
      <c r="S944" s="85"/>
    </row>
    <row r="945" spans="17:19" x14ac:dyDescent="0.2">
      <c r="Q945" s="85"/>
      <c r="R945" s="85"/>
      <c r="S945" s="85"/>
    </row>
    <row r="946" spans="17:19" x14ac:dyDescent="0.2">
      <c r="Q946" s="85"/>
      <c r="R946" s="85"/>
      <c r="S946" s="85"/>
    </row>
    <row r="947" spans="17:19" x14ac:dyDescent="0.2">
      <c r="Q947" s="85"/>
      <c r="R947" s="85"/>
      <c r="S947" s="85"/>
    </row>
    <row r="948" spans="17:19" x14ac:dyDescent="0.2">
      <c r="Q948" s="85"/>
      <c r="R948" s="85"/>
      <c r="S948" s="85"/>
    </row>
    <row r="949" spans="17:19" x14ac:dyDescent="0.2">
      <c r="Q949" s="85"/>
      <c r="R949" s="85"/>
      <c r="S949" s="85"/>
    </row>
    <row r="950" spans="17:19" x14ac:dyDescent="0.2">
      <c r="Q950" s="85"/>
      <c r="R950" s="85"/>
      <c r="S950" s="85"/>
    </row>
    <row r="951" spans="17:19" x14ac:dyDescent="0.2">
      <c r="Q951" s="85"/>
      <c r="R951" s="85"/>
      <c r="S951" s="85"/>
    </row>
    <row r="952" spans="17:19" x14ac:dyDescent="0.2">
      <c r="Q952" s="85"/>
      <c r="R952" s="85"/>
      <c r="S952" s="85"/>
    </row>
    <row r="953" spans="17:19" x14ac:dyDescent="0.2">
      <c r="Q953" s="85"/>
      <c r="R953" s="85"/>
      <c r="S953" s="85"/>
    </row>
    <row r="954" spans="17:19" x14ac:dyDescent="0.2">
      <c r="Q954" s="85"/>
      <c r="R954" s="85"/>
      <c r="S954" s="85"/>
    </row>
    <row r="955" spans="17:19" x14ac:dyDescent="0.2">
      <c r="Q955" s="85"/>
      <c r="R955" s="85"/>
      <c r="S955" s="85"/>
    </row>
    <row r="956" spans="17:19" x14ac:dyDescent="0.2">
      <c r="Q956" s="85"/>
      <c r="R956" s="85"/>
      <c r="S956" s="85"/>
    </row>
    <row r="957" spans="17:19" x14ac:dyDescent="0.2">
      <c r="Q957" s="85"/>
      <c r="R957" s="85"/>
      <c r="S957" s="85"/>
    </row>
    <row r="958" spans="17:19" x14ac:dyDescent="0.2">
      <c r="Q958" s="85"/>
      <c r="R958" s="85"/>
      <c r="S958" s="85"/>
    </row>
    <row r="959" spans="17:19" x14ac:dyDescent="0.2">
      <c r="Q959" s="85"/>
      <c r="R959" s="85"/>
      <c r="S959" s="85"/>
    </row>
    <row r="960" spans="17:19" x14ac:dyDescent="0.2">
      <c r="Q960" s="85"/>
      <c r="R960" s="85"/>
      <c r="S960" s="85"/>
    </row>
    <row r="961" spans="17:19" x14ac:dyDescent="0.2">
      <c r="Q961" s="85"/>
      <c r="R961" s="85"/>
      <c r="S961" s="85"/>
    </row>
    <row r="962" spans="17:19" x14ac:dyDescent="0.2">
      <c r="Q962" s="85"/>
      <c r="R962" s="85"/>
      <c r="S962" s="85"/>
    </row>
    <row r="963" spans="17:19" x14ac:dyDescent="0.2">
      <c r="Q963" s="85"/>
      <c r="R963" s="85"/>
      <c r="S963" s="85"/>
    </row>
    <row r="964" spans="17:19" x14ac:dyDescent="0.2">
      <c r="Q964" s="85"/>
      <c r="R964" s="85"/>
      <c r="S964" s="85"/>
    </row>
    <row r="965" spans="17:19" x14ac:dyDescent="0.2">
      <c r="Q965" s="85"/>
      <c r="R965" s="85"/>
      <c r="S965" s="85"/>
    </row>
    <row r="966" spans="17:19" x14ac:dyDescent="0.2">
      <c r="Q966" s="85"/>
      <c r="R966" s="85"/>
      <c r="S966" s="85"/>
    </row>
    <row r="967" spans="17:19" x14ac:dyDescent="0.2">
      <c r="Q967" s="85"/>
      <c r="R967" s="85"/>
      <c r="S967" s="85"/>
    </row>
    <row r="968" spans="17:19" x14ac:dyDescent="0.2">
      <c r="Q968" s="85"/>
      <c r="R968" s="85"/>
      <c r="S968" s="85"/>
    </row>
    <row r="969" spans="17:19" x14ac:dyDescent="0.2">
      <c r="Q969" s="85"/>
      <c r="R969" s="85"/>
      <c r="S969" s="85"/>
    </row>
    <row r="970" spans="17:19" x14ac:dyDescent="0.2">
      <c r="Q970" s="85"/>
      <c r="R970" s="85"/>
      <c r="S970" s="85"/>
    </row>
    <row r="971" spans="17:19" x14ac:dyDescent="0.2">
      <c r="Q971" s="85"/>
      <c r="R971" s="85"/>
      <c r="S971" s="85"/>
    </row>
    <row r="972" spans="17:19" x14ac:dyDescent="0.2">
      <c r="Q972" s="85"/>
      <c r="R972" s="85"/>
      <c r="S972" s="85"/>
    </row>
    <row r="973" spans="17:19" x14ac:dyDescent="0.2">
      <c r="Q973" s="85"/>
      <c r="R973" s="85"/>
      <c r="S973" s="85"/>
    </row>
    <row r="974" spans="17:19" x14ac:dyDescent="0.2">
      <c r="Q974" s="85"/>
      <c r="R974" s="85"/>
      <c r="S974" s="85"/>
    </row>
    <row r="975" spans="17:19" x14ac:dyDescent="0.2">
      <c r="Q975" s="85"/>
      <c r="R975" s="85"/>
      <c r="S975" s="85"/>
    </row>
    <row r="976" spans="17:19" x14ac:dyDescent="0.2">
      <c r="Q976" s="85"/>
      <c r="R976" s="85"/>
      <c r="S976" s="85"/>
    </row>
    <row r="977" spans="17:19" x14ac:dyDescent="0.2">
      <c r="Q977" s="85"/>
      <c r="R977" s="85"/>
      <c r="S977" s="85"/>
    </row>
    <row r="978" spans="17:19" x14ac:dyDescent="0.2">
      <c r="Q978" s="85"/>
      <c r="R978" s="85"/>
      <c r="S978" s="85"/>
    </row>
    <row r="979" spans="17:19" x14ac:dyDescent="0.2">
      <c r="Q979" s="85"/>
      <c r="R979" s="85"/>
      <c r="S979" s="85"/>
    </row>
    <row r="980" spans="17:19" x14ac:dyDescent="0.2">
      <c r="Q980" s="85"/>
      <c r="R980" s="85"/>
      <c r="S980" s="85"/>
    </row>
    <row r="981" spans="17:19" x14ac:dyDescent="0.2">
      <c r="Q981" s="85"/>
      <c r="R981" s="85"/>
      <c r="S981" s="85"/>
    </row>
    <row r="982" spans="17:19" x14ac:dyDescent="0.2">
      <c r="Q982" s="85"/>
      <c r="R982" s="85"/>
      <c r="S982" s="85"/>
    </row>
    <row r="983" spans="17:19" x14ac:dyDescent="0.2">
      <c r="Q983" s="85"/>
      <c r="R983" s="85"/>
      <c r="S983" s="85"/>
    </row>
    <row r="984" spans="17:19" x14ac:dyDescent="0.2">
      <c r="Q984" s="85"/>
      <c r="R984" s="85"/>
      <c r="S984" s="85"/>
    </row>
    <row r="985" spans="17:19" x14ac:dyDescent="0.2">
      <c r="Q985" s="85"/>
      <c r="R985" s="85"/>
      <c r="S985" s="85"/>
    </row>
    <row r="986" spans="17:19" x14ac:dyDescent="0.2">
      <c r="Q986" s="85"/>
      <c r="R986" s="85"/>
      <c r="S986" s="85"/>
    </row>
    <row r="987" spans="17:19" x14ac:dyDescent="0.2">
      <c r="Q987" s="85"/>
      <c r="R987" s="85"/>
      <c r="S987" s="85"/>
    </row>
    <row r="988" spans="17:19" x14ac:dyDescent="0.2">
      <c r="Q988" s="85"/>
      <c r="R988" s="85"/>
      <c r="S988" s="85"/>
    </row>
    <row r="989" spans="17:19" x14ac:dyDescent="0.2">
      <c r="Q989" s="85"/>
      <c r="R989" s="85"/>
      <c r="S989" s="85"/>
    </row>
    <row r="990" spans="17:19" x14ac:dyDescent="0.2">
      <c r="Q990" s="85"/>
      <c r="R990" s="85"/>
      <c r="S990" s="85"/>
    </row>
    <row r="991" spans="17:19" x14ac:dyDescent="0.2">
      <c r="Q991" s="85"/>
      <c r="R991" s="85"/>
      <c r="S991" s="85"/>
    </row>
    <row r="992" spans="17:19" x14ac:dyDescent="0.2">
      <c r="Q992" s="85"/>
      <c r="R992" s="85"/>
      <c r="S992" s="85"/>
    </row>
    <row r="993" spans="17:19" x14ac:dyDescent="0.2">
      <c r="Q993" s="85"/>
      <c r="R993" s="85"/>
      <c r="S993" s="85"/>
    </row>
    <row r="994" spans="17:19" x14ac:dyDescent="0.2">
      <c r="Q994" s="85"/>
      <c r="R994" s="85"/>
      <c r="S994" s="85"/>
    </row>
    <row r="995" spans="17:19" x14ac:dyDescent="0.2">
      <c r="Q995" s="85"/>
      <c r="R995" s="85"/>
      <c r="S995" s="85"/>
    </row>
    <row r="996" spans="17:19" x14ac:dyDescent="0.2">
      <c r="Q996" s="85"/>
      <c r="R996" s="85"/>
      <c r="S996" s="85"/>
    </row>
    <row r="997" spans="17:19" x14ac:dyDescent="0.2">
      <c r="Q997" s="85"/>
      <c r="R997" s="85"/>
      <c r="S997" s="85"/>
    </row>
    <row r="998" spans="17:19" x14ac:dyDescent="0.2">
      <c r="Q998" s="85"/>
      <c r="R998" s="85"/>
      <c r="S998" s="85"/>
    </row>
    <row r="999" spans="17:19" x14ac:dyDescent="0.2">
      <c r="Q999" s="85"/>
      <c r="R999" s="85"/>
      <c r="S999" s="85"/>
    </row>
    <row r="1000" spans="17:19" x14ac:dyDescent="0.2">
      <c r="Q1000" s="85"/>
      <c r="R1000" s="85"/>
      <c r="S1000" s="85"/>
    </row>
    <row r="1001" spans="17:19" x14ac:dyDescent="0.2">
      <c r="Q1001" s="85"/>
      <c r="R1001" s="85"/>
      <c r="S1001" s="85"/>
    </row>
    <row r="1002" spans="17:19" x14ac:dyDescent="0.2">
      <c r="Q1002" s="85"/>
      <c r="R1002" s="85"/>
      <c r="S1002" s="85"/>
    </row>
    <row r="1003" spans="17:19" x14ac:dyDescent="0.2">
      <c r="Q1003" s="85"/>
      <c r="R1003" s="85"/>
      <c r="S1003" s="85"/>
    </row>
    <row r="1004" spans="17:19" x14ac:dyDescent="0.2">
      <c r="Q1004" s="85"/>
      <c r="R1004" s="85"/>
      <c r="S1004" s="85"/>
    </row>
    <row r="1005" spans="17:19" x14ac:dyDescent="0.2">
      <c r="Q1005" s="85"/>
      <c r="R1005" s="85"/>
      <c r="S1005" s="85"/>
    </row>
    <row r="1006" spans="17:19" x14ac:dyDescent="0.2">
      <c r="Q1006" s="85"/>
      <c r="R1006" s="85"/>
      <c r="S1006" s="85"/>
    </row>
    <row r="1007" spans="17:19" x14ac:dyDescent="0.2">
      <c r="Q1007" s="85"/>
      <c r="R1007" s="85"/>
      <c r="S1007" s="85"/>
    </row>
    <row r="1008" spans="17:19" x14ac:dyDescent="0.2">
      <c r="Q1008" s="85"/>
      <c r="R1008" s="85"/>
      <c r="S1008" s="85"/>
    </row>
    <row r="1009" spans="17:19" x14ac:dyDescent="0.2">
      <c r="Q1009" s="85"/>
      <c r="R1009" s="85"/>
      <c r="S1009" s="85"/>
    </row>
    <row r="1010" spans="17:19" x14ac:dyDescent="0.2">
      <c r="Q1010" s="85"/>
      <c r="R1010" s="85"/>
      <c r="S1010" s="85"/>
    </row>
    <row r="1011" spans="17:19" x14ac:dyDescent="0.2">
      <c r="Q1011" s="85"/>
      <c r="R1011" s="85"/>
      <c r="S1011" s="85"/>
    </row>
    <row r="1012" spans="17:19" x14ac:dyDescent="0.2">
      <c r="Q1012" s="85"/>
      <c r="R1012" s="85"/>
      <c r="S1012" s="85"/>
    </row>
    <row r="1013" spans="17:19" x14ac:dyDescent="0.2">
      <c r="Q1013" s="85"/>
      <c r="R1013" s="85"/>
      <c r="S1013" s="85"/>
    </row>
    <row r="1014" spans="17:19" x14ac:dyDescent="0.2">
      <c r="Q1014" s="85"/>
      <c r="R1014" s="85"/>
      <c r="S1014" s="85"/>
    </row>
    <row r="1015" spans="17:19" x14ac:dyDescent="0.2">
      <c r="Q1015" s="85"/>
      <c r="R1015" s="85"/>
      <c r="S1015" s="85"/>
    </row>
    <row r="1016" spans="17:19" x14ac:dyDescent="0.2">
      <c r="Q1016" s="85"/>
      <c r="R1016" s="85"/>
      <c r="S1016" s="85"/>
    </row>
    <row r="1017" spans="17:19" x14ac:dyDescent="0.2">
      <c r="Q1017" s="85"/>
      <c r="R1017" s="85"/>
      <c r="S1017" s="85"/>
    </row>
    <row r="1018" spans="17:19" x14ac:dyDescent="0.2">
      <c r="Q1018" s="85"/>
      <c r="R1018" s="85"/>
      <c r="S1018" s="85"/>
    </row>
    <row r="1019" spans="17:19" x14ac:dyDescent="0.2">
      <c r="Q1019" s="85"/>
      <c r="R1019" s="85"/>
      <c r="S1019" s="85"/>
    </row>
    <row r="1020" spans="17:19" x14ac:dyDescent="0.2">
      <c r="Q1020" s="85"/>
      <c r="R1020" s="85"/>
      <c r="S1020" s="85"/>
    </row>
    <row r="1021" spans="17:19" x14ac:dyDescent="0.2">
      <c r="Q1021" s="85"/>
      <c r="R1021" s="85"/>
      <c r="S1021" s="85"/>
    </row>
    <row r="1022" spans="17:19" x14ac:dyDescent="0.2">
      <c r="Q1022" s="85"/>
      <c r="R1022" s="85"/>
      <c r="S1022" s="85"/>
    </row>
    <row r="1023" spans="17:19" x14ac:dyDescent="0.2">
      <c r="Q1023" s="85"/>
      <c r="R1023" s="85"/>
      <c r="S1023" s="85"/>
    </row>
    <row r="1024" spans="17:19" x14ac:dyDescent="0.2">
      <c r="Q1024" s="85"/>
      <c r="R1024" s="85"/>
      <c r="S1024" s="85"/>
    </row>
    <row r="1025" spans="17:19" x14ac:dyDescent="0.2">
      <c r="Q1025" s="85"/>
      <c r="R1025" s="85"/>
      <c r="S1025" s="85"/>
    </row>
    <row r="1026" spans="17:19" x14ac:dyDescent="0.2">
      <c r="Q1026" s="85"/>
      <c r="R1026" s="85"/>
      <c r="S1026" s="85"/>
    </row>
    <row r="1027" spans="17:19" x14ac:dyDescent="0.2">
      <c r="Q1027" s="85"/>
      <c r="R1027" s="85"/>
      <c r="S1027" s="85"/>
    </row>
    <row r="1028" spans="17:19" x14ac:dyDescent="0.2">
      <c r="Q1028" s="85"/>
      <c r="R1028" s="85"/>
      <c r="S1028" s="85"/>
    </row>
    <row r="1029" spans="17:19" x14ac:dyDescent="0.2">
      <c r="Q1029" s="85"/>
      <c r="R1029" s="85"/>
      <c r="S1029" s="85"/>
    </row>
    <row r="1030" spans="17:19" x14ac:dyDescent="0.2">
      <c r="Q1030" s="85"/>
      <c r="R1030" s="85"/>
      <c r="S1030" s="85"/>
    </row>
    <row r="1031" spans="17:19" x14ac:dyDescent="0.2">
      <c r="Q1031" s="85"/>
      <c r="R1031" s="85"/>
      <c r="S1031" s="85"/>
    </row>
    <row r="1032" spans="17:19" x14ac:dyDescent="0.2">
      <c r="Q1032" s="85"/>
      <c r="R1032" s="85"/>
      <c r="S1032" s="85"/>
    </row>
    <row r="1033" spans="17:19" x14ac:dyDescent="0.2">
      <c r="Q1033" s="85"/>
      <c r="R1033" s="85"/>
      <c r="S1033" s="85"/>
    </row>
    <row r="1034" spans="17:19" x14ac:dyDescent="0.2">
      <c r="Q1034" s="85"/>
      <c r="R1034" s="85"/>
      <c r="S1034" s="85"/>
    </row>
    <row r="1035" spans="17:19" x14ac:dyDescent="0.2">
      <c r="Q1035" s="85"/>
      <c r="R1035" s="85"/>
      <c r="S1035" s="85"/>
    </row>
    <row r="1036" spans="17:19" x14ac:dyDescent="0.2">
      <c r="Q1036" s="85"/>
      <c r="R1036" s="85"/>
      <c r="S1036" s="85"/>
    </row>
    <row r="1037" spans="17:19" x14ac:dyDescent="0.2">
      <c r="Q1037" s="85"/>
      <c r="R1037" s="85"/>
      <c r="S1037" s="85"/>
    </row>
    <row r="1038" spans="17:19" x14ac:dyDescent="0.2">
      <c r="Q1038" s="85"/>
      <c r="R1038" s="85"/>
      <c r="S1038" s="85"/>
    </row>
    <row r="1039" spans="17:19" x14ac:dyDescent="0.2">
      <c r="Q1039" s="85"/>
      <c r="R1039" s="85"/>
      <c r="S1039" s="85"/>
    </row>
    <row r="1040" spans="17:19" x14ac:dyDescent="0.2">
      <c r="Q1040" s="85"/>
      <c r="R1040" s="85"/>
      <c r="S1040" s="85"/>
    </row>
    <row r="1041" spans="17:19" x14ac:dyDescent="0.2">
      <c r="Q1041" s="85"/>
      <c r="R1041" s="85"/>
      <c r="S1041" s="85"/>
    </row>
    <row r="1042" spans="17:19" x14ac:dyDescent="0.2">
      <c r="Q1042" s="85"/>
      <c r="R1042" s="85"/>
      <c r="S1042" s="85"/>
    </row>
    <row r="1043" spans="17:19" x14ac:dyDescent="0.2">
      <c r="Q1043" s="85"/>
      <c r="R1043" s="85"/>
      <c r="S1043" s="85"/>
    </row>
    <row r="1044" spans="17:19" x14ac:dyDescent="0.2">
      <c r="Q1044" s="85"/>
      <c r="R1044" s="85"/>
      <c r="S1044" s="85"/>
    </row>
    <row r="1045" spans="17:19" x14ac:dyDescent="0.2">
      <c r="Q1045" s="85"/>
      <c r="R1045" s="85"/>
      <c r="S1045" s="85"/>
    </row>
  </sheetData>
  <sheetProtection password="EEC9" sheet="1" formatCells="0" formatColumns="0" formatRows="0" insertRows="0" deleteRows="0" sort="0" autoFilter="0"/>
  <autoFilter ref="A11:AJ248"/>
  <mergeCells count="7">
    <mergeCell ref="G3:K3"/>
    <mergeCell ref="G4:K4"/>
    <mergeCell ref="J6:K6"/>
    <mergeCell ref="U8:AJ8"/>
    <mergeCell ref="Q8:T8"/>
    <mergeCell ref="G5:K5"/>
    <mergeCell ref="G7:K7"/>
  </mergeCells>
  <phoneticPr fontId="6" type="noConversion"/>
  <pageMargins left="0.39370078740157483" right="0.39370078740157483" top="0.39370078740157483" bottom="0.39370078740157483" header="0.19685039370078741" footer="0.19685039370078741"/>
  <pageSetup paperSize="9" scale="46" orientation="landscape" r:id="rId1"/>
  <headerFooter alignWithMargins="0">
    <oddHeader>&amp;L&amp;F&amp;CSeite &amp;P von &amp;N</oddHeader>
  </headerFooter>
  <colBreaks count="1" manualBreakCount="1">
    <brk id="20" max="1048575" man="1"/>
  </colBreak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'\\SVFS1801\f_18\w_18\w_18_7\w_18_71\d_18_71_dien\Vertragsmanagement\LVs und Kalkulationsvorlagen\3_Kalkulationsvorlagen\01_Für neue Verträge und neue ER-Kalkulationen\[2017-01_Kalkulation Verwaltung_ER.xlsx]Hilfsdaten'!#REF!</xm:f>
          </x14:formula1>
          <xm:sqref>J6:K6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39997558519241921"/>
  </sheetPr>
  <dimension ref="A1:I87"/>
  <sheetViews>
    <sheetView zoomScaleNormal="100" workbookViewId="0">
      <selection activeCell="H10" sqref="H10"/>
    </sheetView>
  </sheetViews>
  <sheetFormatPr baseColWidth="10" defaultColWidth="9.140625" defaultRowHeight="15" x14ac:dyDescent="0.25"/>
  <cols>
    <col min="1" max="1" width="12.7109375" style="98" customWidth="1"/>
    <col min="2" max="2" width="59.42578125" style="98" bestFit="1" customWidth="1"/>
    <col min="3" max="6" width="13" style="98" customWidth="1"/>
    <col min="7" max="8" width="12.28515625" style="98" customWidth="1"/>
    <col min="9" max="9" width="10.140625" style="98" bestFit="1" customWidth="1"/>
    <col min="10" max="10" width="77.42578125" style="98" customWidth="1"/>
    <col min="11" max="16384" width="9.140625" style="98"/>
  </cols>
  <sheetData>
    <row r="1" spans="1:8" ht="16.5" thickBot="1" x14ac:dyDescent="0.3">
      <c r="A1" s="96" t="s">
        <v>240</v>
      </c>
      <c r="B1" s="97"/>
    </row>
    <row r="2" spans="1:8" ht="24" customHeight="1" x14ac:dyDescent="0.25">
      <c r="A2" s="99" t="s">
        <v>118</v>
      </c>
      <c r="B2" s="100"/>
      <c r="C2" s="373">
        <v>2026</v>
      </c>
      <c r="D2" s="374"/>
      <c r="E2" s="377" t="s">
        <v>241</v>
      </c>
      <c r="F2" s="377"/>
      <c r="G2" s="377"/>
      <c r="H2" s="378"/>
    </row>
    <row r="3" spans="1:8" ht="22.5" customHeight="1" thickBot="1" x14ac:dyDescent="0.3">
      <c r="A3" s="101" t="s">
        <v>119</v>
      </c>
      <c r="B3" s="229" t="s">
        <v>726</v>
      </c>
      <c r="C3" s="375"/>
      <c r="D3" s="376"/>
      <c r="E3" s="379"/>
      <c r="F3" s="379"/>
      <c r="G3" s="379"/>
      <c r="H3" s="380"/>
    </row>
    <row r="4" spans="1:8" ht="6.75" customHeight="1" x14ac:dyDescent="0.25">
      <c r="B4" s="102"/>
    </row>
    <row r="5" spans="1:8" ht="27.75" customHeight="1" x14ac:dyDescent="0.25">
      <c r="A5" s="197" t="s">
        <v>120</v>
      </c>
      <c r="B5" s="198"/>
      <c r="C5" s="199"/>
      <c r="D5" s="199"/>
      <c r="E5" s="199"/>
      <c r="F5" s="199"/>
      <c r="G5" s="199"/>
      <c r="H5" s="200"/>
    </row>
    <row r="6" spans="1:8" ht="15.75" customHeight="1" x14ac:dyDescent="0.25">
      <c r="A6" s="103" t="s">
        <v>121</v>
      </c>
      <c r="B6" s="102"/>
      <c r="C6" s="104"/>
      <c r="D6" s="104"/>
      <c r="E6" s="104"/>
      <c r="F6" s="104"/>
    </row>
    <row r="7" spans="1:8" x14ac:dyDescent="0.25">
      <c r="A7" s="371" t="s">
        <v>230</v>
      </c>
      <c r="B7" s="372"/>
      <c r="C7" s="232">
        <v>251.01</v>
      </c>
      <c r="D7" s="106"/>
    </row>
    <row r="8" spans="1:8" ht="15.75" customHeight="1" x14ac:dyDescent="0.25">
      <c r="A8" s="371" t="s">
        <v>277</v>
      </c>
      <c r="B8" s="372"/>
      <c r="C8" s="233">
        <v>30</v>
      </c>
    </row>
    <row r="9" spans="1:8" ht="15.75" customHeight="1" x14ac:dyDescent="0.25">
      <c r="A9" s="230" t="s">
        <v>276</v>
      </c>
      <c r="B9" s="231"/>
      <c r="C9" s="234"/>
    </row>
    <row r="10" spans="1:8" ht="15.75" customHeight="1" x14ac:dyDescent="0.25">
      <c r="A10" s="371" t="s">
        <v>123</v>
      </c>
      <c r="B10" s="372"/>
      <c r="C10" s="234"/>
    </row>
    <row r="11" spans="1:8" ht="15.75" customHeight="1" x14ac:dyDescent="0.25">
      <c r="A11" s="371" t="s">
        <v>124</v>
      </c>
      <c r="B11" s="372"/>
      <c r="C11" s="234"/>
      <c r="D11" s="87"/>
    </row>
    <row r="12" spans="1:8" ht="15.75" customHeight="1" x14ac:dyDescent="0.25">
      <c r="A12" s="371" t="s">
        <v>125</v>
      </c>
      <c r="B12" s="372"/>
      <c r="C12" s="234"/>
      <c r="D12" s="87"/>
    </row>
    <row r="13" spans="1:8" ht="15.75" customHeight="1" x14ac:dyDescent="0.25">
      <c r="A13" s="107" t="s">
        <v>126</v>
      </c>
      <c r="B13" s="108"/>
      <c r="C13" s="232">
        <f>C7-C8-C9-C10-C11-C12</f>
        <v>221.01</v>
      </c>
      <c r="D13" s="109"/>
      <c r="E13" s="110"/>
      <c r="F13" s="110"/>
    </row>
    <row r="14" spans="1:8" ht="15.75" customHeight="1" thickBot="1" x14ac:dyDescent="0.3">
      <c r="A14" s="110"/>
      <c r="B14" s="110"/>
      <c r="C14" s="235"/>
      <c r="D14" s="110"/>
      <c r="E14" s="110"/>
      <c r="F14" s="110"/>
    </row>
    <row r="15" spans="1:8" ht="15.75" customHeight="1" x14ac:dyDescent="0.25">
      <c r="A15" s="110"/>
      <c r="B15" s="110"/>
      <c r="C15" s="381" t="s">
        <v>127</v>
      </c>
      <c r="D15" s="382"/>
      <c r="E15" s="385" t="s">
        <v>128</v>
      </c>
      <c r="F15" s="386"/>
      <c r="G15" s="389" t="s">
        <v>129</v>
      </c>
      <c r="H15" s="390"/>
    </row>
    <row r="16" spans="1:8" ht="15.75" customHeight="1" x14ac:dyDescent="0.25">
      <c r="A16" s="110"/>
      <c r="B16" s="110"/>
      <c r="C16" s="383"/>
      <c r="D16" s="384"/>
      <c r="E16" s="387"/>
      <c r="F16" s="388"/>
      <c r="G16" s="391"/>
      <c r="H16" s="392"/>
    </row>
    <row r="17" spans="1:8" ht="15.75" customHeight="1" thickBot="1" x14ac:dyDescent="0.3">
      <c r="C17" s="111" t="s">
        <v>130</v>
      </c>
      <c r="D17" s="112" t="s">
        <v>131</v>
      </c>
      <c r="E17" s="111" t="s">
        <v>130</v>
      </c>
      <c r="F17" s="112" t="s">
        <v>131</v>
      </c>
      <c r="G17" s="111" t="s">
        <v>130</v>
      </c>
      <c r="H17" s="112" t="s">
        <v>131</v>
      </c>
    </row>
    <row r="18" spans="1:8" ht="16.5" thickBot="1" x14ac:dyDescent="0.3">
      <c r="A18" s="113" t="s">
        <v>132</v>
      </c>
      <c r="B18" s="114" t="s">
        <v>133</v>
      </c>
      <c r="C18" s="115">
        <v>1</v>
      </c>
      <c r="D18" s="116">
        <v>15</v>
      </c>
      <c r="E18" s="115">
        <v>1</v>
      </c>
      <c r="F18" s="116">
        <v>15</v>
      </c>
      <c r="G18" s="115">
        <v>1</v>
      </c>
      <c r="H18" s="116">
        <v>15</v>
      </c>
    </row>
    <row r="19" spans="1:8" ht="24.75" customHeight="1" x14ac:dyDescent="0.25">
      <c r="A19" s="117" t="s">
        <v>134</v>
      </c>
      <c r="B19" s="117" t="s">
        <v>135</v>
      </c>
      <c r="C19" s="393" t="s">
        <v>136</v>
      </c>
      <c r="D19" s="393"/>
      <c r="E19" s="393" t="s">
        <v>136</v>
      </c>
      <c r="F19" s="393"/>
      <c r="G19" s="393" t="s">
        <v>136</v>
      </c>
      <c r="H19" s="393"/>
    </row>
    <row r="20" spans="1:8" ht="16.5" thickBot="1" x14ac:dyDescent="0.3">
      <c r="A20" s="117"/>
      <c r="B20" s="117"/>
      <c r="C20" s="118" t="s">
        <v>130</v>
      </c>
      <c r="D20" s="118" t="s">
        <v>131</v>
      </c>
      <c r="E20" s="118" t="s">
        <v>130</v>
      </c>
      <c r="F20" s="118" t="s">
        <v>131</v>
      </c>
      <c r="G20" s="118" t="s">
        <v>130</v>
      </c>
      <c r="H20" s="118" t="s">
        <v>131</v>
      </c>
    </row>
    <row r="21" spans="1:8" x14ac:dyDescent="0.25">
      <c r="A21" s="119" t="s">
        <v>137</v>
      </c>
      <c r="B21" s="120" t="s">
        <v>138</v>
      </c>
      <c r="C21" s="121"/>
      <c r="D21" s="122"/>
      <c r="E21" s="121"/>
      <c r="F21" s="121"/>
      <c r="G21" s="121"/>
      <c r="H21" s="122"/>
    </row>
    <row r="22" spans="1:8" x14ac:dyDescent="0.25">
      <c r="A22" s="123" t="s">
        <v>139</v>
      </c>
      <c r="B22" s="124" t="s">
        <v>140</v>
      </c>
      <c r="C22" s="125"/>
      <c r="D22" s="126">
        <f>C22*$D$18</f>
        <v>0</v>
      </c>
      <c r="E22" s="125"/>
      <c r="F22" s="126">
        <f>E22*$F$18</f>
        <v>0</v>
      </c>
      <c r="G22" s="127">
        <v>0.13</v>
      </c>
      <c r="H22" s="126">
        <f t="shared" ref="H22:H23" si="0">G22*$D$18</f>
        <v>1.9500000000000002</v>
      </c>
    </row>
    <row r="23" spans="1:8" x14ac:dyDescent="0.25">
      <c r="A23" s="123" t="s">
        <v>141</v>
      </c>
      <c r="B23" s="124" t="s">
        <v>142</v>
      </c>
      <c r="C23" s="127">
        <v>9.2999999999999999E-2</v>
      </c>
      <c r="D23" s="126">
        <f t="shared" ref="D23:D28" si="1">C23*$D$18</f>
        <v>1.395</v>
      </c>
      <c r="E23" s="125"/>
      <c r="F23" s="126">
        <f t="shared" ref="F23:F28" si="2">E23*$F$18</f>
        <v>0</v>
      </c>
      <c r="G23" s="127">
        <v>0.15</v>
      </c>
      <c r="H23" s="126">
        <f t="shared" si="0"/>
        <v>2.25</v>
      </c>
    </row>
    <row r="24" spans="1:8" x14ac:dyDescent="0.25">
      <c r="A24" s="123" t="s">
        <v>143</v>
      </c>
      <c r="B24" s="124" t="s">
        <v>144</v>
      </c>
      <c r="C24" s="127">
        <v>1.2999999999999999E-2</v>
      </c>
      <c r="D24" s="126">
        <f t="shared" si="1"/>
        <v>0.19499999999999998</v>
      </c>
      <c r="E24" s="125"/>
      <c r="F24" s="126">
        <f t="shared" si="2"/>
        <v>0</v>
      </c>
      <c r="G24" s="127" t="s">
        <v>145</v>
      </c>
      <c r="H24" s="126" t="s">
        <v>145</v>
      </c>
    </row>
    <row r="25" spans="1:8" x14ac:dyDescent="0.25">
      <c r="A25" s="123" t="s">
        <v>146</v>
      </c>
      <c r="B25" s="124" t="s">
        <v>147</v>
      </c>
      <c r="C25" s="128">
        <v>1.7999999999999999E-2</v>
      </c>
      <c r="D25" s="126">
        <f t="shared" si="1"/>
        <v>0.26999999999999996</v>
      </c>
      <c r="E25" s="125"/>
      <c r="F25" s="126">
        <f t="shared" si="2"/>
        <v>0</v>
      </c>
      <c r="G25" s="127" t="s">
        <v>145</v>
      </c>
      <c r="H25" s="126" t="s">
        <v>145</v>
      </c>
    </row>
    <row r="26" spans="1:8" x14ac:dyDescent="0.25">
      <c r="A26" s="123" t="s">
        <v>148</v>
      </c>
      <c r="B26" s="124" t="s">
        <v>149</v>
      </c>
      <c r="C26" s="125"/>
      <c r="D26" s="126">
        <f t="shared" si="1"/>
        <v>0</v>
      </c>
      <c r="E26" s="125"/>
      <c r="F26" s="126">
        <f t="shared" si="2"/>
        <v>0</v>
      </c>
      <c r="G26" s="128">
        <v>2.2000000000000001E-3</v>
      </c>
      <c r="H26" s="126">
        <f t="shared" ref="H26:H28" si="3">G26*$D$18</f>
        <v>3.3000000000000002E-2</v>
      </c>
    </row>
    <row r="27" spans="1:8" x14ac:dyDescent="0.25">
      <c r="A27" s="123" t="s">
        <v>150</v>
      </c>
      <c r="B27" s="129" t="s">
        <v>151</v>
      </c>
      <c r="C27" s="128">
        <v>1.5E-3</v>
      </c>
      <c r="D27" s="126">
        <f t="shared" si="1"/>
        <v>2.2499999999999999E-2</v>
      </c>
      <c r="E27" s="128">
        <v>1.5E-3</v>
      </c>
      <c r="F27" s="126">
        <f>E27*$F$18</f>
        <v>2.2499999999999999E-2</v>
      </c>
      <c r="G27" s="128">
        <v>1.5E-3</v>
      </c>
      <c r="H27" s="126">
        <f t="shared" si="3"/>
        <v>2.2499999999999999E-2</v>
      </c>
    </row>
    <row r="28" spans="1:8" x14ac:dyDescent="0.25">
      <c r="A28" s="123" t="s">
        <v>152</v>
      </c>
      <c r="B28" s="129" t="s">
        <v>153</v>
      </c>
      <c r="C28" s="125"/>
      <c r="D28" s="126">
        <f t="shared" si="1"/>
        <v>0</v>
      </c>
      <c r="E28" s="125"/>
      <c r="F28" s="126">
        <f t="shared" si="2"/>
        <v>0</v>
      </c>
      <c r="G28" s="125"/>
      <c r="H28" s="126">
        <f t="shared" si="3"/>
        <v>0</v>
      </c>
    </row>
    <row r="29" spans="1:8" ht="15.75" thickBot="1" x14ac:dyDescent="0.3">
      <c r="A29" s="130"/>
      <c r="B29" s="131" t="s">
        <v>154</v>
      </c>
      <c r="C29" s="132">
        <f t="shared" ref="C29:H29" si="4">SUM(C22:C28)</f>
        <v>0.1255</v>
      </c>
      <c r="D29" s="133">
        <f t="shared" si="4"/>
        <v>1.8825000000000001</v>
      </c>
      <c r="E29" s="132">
        <f t="shared" si="4"/>
        <v>1.5E-3</v>
      </c>
      <c r="F29" s="133">
        <f t="shared" si="4"/>
        <v>2.2499999999999999E-2</v>
      </c>
      <c r="G29" s="132">
        <f t="shared" si="4"/>
        <v>0.28370000000000001</v>
      </c>
      <c r="H29" s="133">
        <f t="shared" si="4"/>
        <v>4.2555000000000005</v>
      </c>
    </row>
    <row r="30" spans="1:8" x14ac:dyDescent="0.25">
      <c r="A30" s="134"/>
      <c r="B30" s="135"/>
      <c r="C30" s="136"/>
      <c r="D30" s="137"/>
      <c r="E30" s="138"/>
      <c r="F30" s="137"/>
      <c r="G30" s="136"/>
      <c r="H30" s="137"/>
    </row>
    <row r="31" spans="1:8" x14ac:dyDescent="0.25">
      <c r="A31" s="139" t="s">
        <v>155</v>
      </c>
      <c r="B31" s="140" t="s">
        <v>156</v>
      </c>
      <c r="C31" s="141"/>
      <c r="D31" s="142"/>
      <c r="E31" s="143"/>
      <c r="F31" s="142"/>
      <c r="G31" s="141"/>
      <c r="H31" s="142"/>
    </row>
    <row r="32" spans="1:8" x14ac:dyDescent="0.25">
      <c r="A32" s="144" t="s">
        <v>157</v>
      </c>
      <c r="B32" s="145" t="s">
        <v>158</v>
      </c>
      <c r="C32" s="127">
        <f>8.29/$C$13</f>
        <v>3.750961494954979E-2</v>
      </c>
      <c r="D32" s="126">
        <f t="shared" ref="D32:D41" si="5">C32*$D$18</f>
        <v>0.56264422424324689</v>
      </c>
      <c r="E32" s="127">
        <f>8.29/$C$13</f>
        <v>3.750961494954979E-2</v>
      </c>
      <c r="F32" s="126">
        <f>E32*$F$18</f>
        <v>0.56264422424324689</v>
      </c>
      <c r="G32" s="127">
        <f>8.29/$C$13</f>
        <v>3.750961494954979E-2</v>
      </c>
      <c r="H32" s="126">
        <f t="shared" ref="H32:H41" si="6">G32*$D$18</f>
        <v>0.56264422424324689</v>
      </c>
    </row>
    <row r="33" spans="1:8" x14ac:dyDescent="0.25">
      <c r="A33" s="146"/>
      <c r="B33" s="145" t="s">
        <v>159</v>
      </c>
      <c r="C33" s="127">
        <f>C32*C29</f>
        <v>4.7074566761684984E-3</v>
      </c>
      <c r="D33" s="126">
        <f>C33*$D$18</f>
        <v>7.061185014252748E-2</v>
      </c>
      <c r="E33" s="127">
        <f>E32*E29</f>
        <v>5.6264422424324688E-5</v>
      </c>
      <c r="F33" s="126">
        <f t="shared" ref="F33:F41" si="7">E33*$F$18</f>
        <v>8.4396633636487034E-4</v>
      </c>
      <c r="G33" s="127">
        <f>G32*G29</f>
        <v>1.0641477761187276E-2</v>
      </c>
      <c r="H33" s="126">
        <f t="shared" si="6"/>
        <v>0.15962216641780913</v>
      </c>
    </row>
    <row r="34" spans="1:8" x14ac:dyDescent="0.25">
      <c r="A34" s="144" t="s">
        <v>160</v>
      </c>
      <c r="B34" s="145" t="s">
        <v>161</v>
      </c>
      <c r="C34" s="127">
        <f>(C8+C9)/C13</f>
        <v>0.13574046423238767</v>
      </c>
      <c r="D34" s="126">
        <f t="shared" si="5"/>
        <v>2.0361069634858149</v>
      </c>
      <c r="E34" s="127">
        <f>(C8+C9)/C13</f>
        <v>0.13574046423238767</v>
      </c>
      <c r="F34" s="126">
        <f t="shared" si="7"/>
        <v>2.0361069634858149</v>
      </c>
      <c r="G34" s="127">
        <f>(C8+C9)/C13</f>
        <v>0.13574046423238767</v>
      </c>
      <c r="H34" s="126">
        <f t="shared" si="6"/>
        <v>2.0361069634858149</v>
      </c>
    </row>
    <row r="35" spans="1:8" x14ac:dyDescent="0.25">
      <c r="A35" s="146"/>
      <c r="B35" s="145" t="s">
        <v>162</v>
      </c>
      <c r="C35" s="127">
        <f>C29*C34</f>
        <v>1.7035428261164654E-2</v>
      </c>
      <c r="D35" s="126">
        <f t="shared" si="5"/>
        <v>0.2555314239174698</v>
      </c>
      <c r="E35" s="127">
        <f>E29*E34</f>
        <v>2.0361069634858151E-4</v>
      </c>
      <c r="F35" s="126">
        <f t="shared" si="7"/>
        <v>3.0541604452287226E-3</v>
      </c>
      <c r="G35" s="127">
        <f>G29*G34</f>
        <v>3.8509569702728383E-2</v>
      </c>
      <c r="H35" s="126">
        <f t="shared" si="6"/>
        <v>0.57764354554092578</v>
      </c>
    </row>
    <row r="36" spans="1:8" x14ac:dyDescent="0.25">
      <c r="A36" s="144" t="s">
        <v>163</v>
      </c>
      <c r="B36" s="145" t="s">
        <v>164</v>
      </c>
      <c r="C36" s="127">
        <f>C10/C13</f>
        <v>0</v>
      </c>
      <c r="D36" s="126">
        <f t="shared" si="5"/>
        <v>0</v>
      </c>
      <c r="E36" s="127">
        <f>C10/C13</f>
        <v>0</v>
      </c>
      <c r="F36" s="126">
        <f t="shared" si="7"/>
        <v>0</v>
      </c>
      <c r="G36" s="127">
        <f>C10/C13</f>
        <v>0</v>
      </c>
      <c r="H36" s="126">
        <f t="shared" si="6"/>
        <v>0</v>
      </c>
    </row>
    <row r="37" spans="1:8" x14ac:dyDescent="0.25">
      <c r="A37" s="147"/>
      <c r="B37" s="145" t="s">
        <v>165</v>
      </c>
      <c r="C37" s="127">
        <f>C36*C29</f>
        <v>0</v>
      </c>
      <c r="D37" s="126">
        <f t="shared" si="5"/>
        <v>0</v>
      </c>
      <c r="E37" s="127">
        <f>E36*E29</f>
        <v>0</v>
      </c>
      <c r="F37" s="126">
        <f t="shared" si="7"/>
        <v>0</v>
      </c>
      <c r="G37" s="127">
        <f>G36*G29</f>
        <v>0</v>
      </c>
      <c r="H37" s="126">
        <f t="shared" si="6"/>
        <v>0</v>
      </c>
    </row>
    <row r="38" spans="1:8" x14ac:dyDescent="0.25">
      <c r="A38" s="148" t="s">
        <v>166</v>
      </c>
      <c r="B38" s="145" t="s">
        <v>167</v>
      </c>
      <c r="C38" s="127">
        <f>C11/C13</f>
        <v>0</v>
      </c>
      <c r="D38" s="126">
        <f t="shared" si="5"/>
        <v>0</v>
      </c>
      <c r="E38" s="127">
        <f>C11/C13</f>
        <v>0</v>
      </c>
      <c r="F38" s="126">
        <f t="shared" si="7"/>
        <v>0</v>
      </c>
      <c r="G38" s="127">
        <f>C11/C13</f>
        <v>0</v>
      </c>
      <c r="H38" s="126">
        <f t="shared" si="6"/>
        <v>0</v>
      </c>
    </row>
    <row r="39" spans="1:8" x14ac:dyDescent="0.25">
      <c r="A39" s="147"/>
      <c r="B39" s="145" t="s">
        <v>168</v>
      </c>
      <c r="C39" s="127">
        <f>C38*C29</f>
        <v>0</v>
      </c>
      <c r="D39" s="126">
        <f>C39*$D$18</f>
        <v>0</v>
      </c>
      <c r="E39" s="127">
        <f>E38*E29</f>
        <v>0</v>
      </c>
      <c r="F39" s="126">
        <f t="shared" si="7"/>
        <v>0</v>
      </c>
      <c r="G39" s="127">
        <f>G38*G29</f>
        <v>0</v>
      </c>
      <c r="H39" s="126">
        <f t="shared" si="6"/>
        <v>0</v>
      </c>
    </row>
    <row r="40" spans="1:8" x14ac:dyDescent="0.25">
      <c r="A40" s="148" t="s">
        <v>169</v>
      </c>
      <c r="B40" s="145" t="s">
        <v>170</v>
      </c>
      <c r="C40" s="125"/>
      <c r="D40" s="126">
        <f t="shared" si="5"/>
        <v>0</v>
      </c>
      <c r="E40" s="125"/>
      <c r="F40" s="126">
        <f t="shared" si="7"/>
        <v>0</v>
      </c>
      <c r="G40" s="125"/>
      <c r="H40" s="126">
        <f t="shared" si="6"/>
        <v>0</v>
      </c>
    </row>
    <row r="41" spans="1:8" x14ac:dyDescent="0.25">
      <c r="A41" s="147"/>
      <c r="B41" s="145" t="s">
        <v>171</v>
      </c>
      <c r="C41" s="127">
        <f>C40*C29</f>
        <v>0</v>
      </c>
      <c r="D41" s="126">
        <f t="shared" si="5"/>
        <v>0</v>
      </c>
      <c r="E41" s="127">
        <f>E40*E29</f>
        <v>0</v>
      </c>
      <c r="F41" s="126">
        <f t="shared" si="7"/>
        <v>0</v>
      </c>
      <c r="G41" s="127">
        <f>G40*G29</f>
        <v>0</v>
      </c>
      <c r="H41" s="126">
        <f t="shared" si="6"/>
        <v>0</v>
      </c>
    </row>
    <row r="42" spans="1:8" ht="15.75" thickBot="1" x14ac:dyDescent="0.3">
      <c r="A42" s="130"/>
      <c r="B42" s="131" t="s">
        <v>172</v>
      </c>
      <c r="C42" s="132">
        <f t="shared" ref="C42:H42" si="8">SUM(C32:C41)</f>
        <v>0.19499296411927064</v>
      </c>
      <c r="D42" s="133">
        <f t="shared" si="8"/>
        <v>2.9248944617890591</v>
      </c>
      <c r="E42" s="132">
        <f t="shared" si="8"/>
        <v>0.17350995430071037</v>
      </c>
      <c r="F42" s="133">
        <f t="shared" si="8"/>
        <v>2.6026493145106553</v>
      </c>
      <c r="G42" s="132">
        <f t="shared" si="8"/>
        <v>0.2224011266458531</v>
      </c>
      <c r="H42" s="133">
        <f t="shared" si="8"/>
        <v>3.3360168996877966</v>
      </c>
    </row>
    <row r="43" spans="1:8" ht="15.75" thickBot="1" x14ac:dyDescent="0.3">
      <c r="A43" s="149"/>
      <c r="B43" s="131" t="s">
        <v>173</v>
      </c>
      <c r="C43" s="132">
        <f t="shared" ref="C43:H43" si="9">C29+C42</f>
        <v>0.32049296411927064</v>
      </c>
      <c r="D43" s="133">
        <f t="shared" si="9"/>
        <v>4.8073944617890589</v>
      </c>
      <c r="E43" s="132">
        <f t="shared" si="9"/>
        <v>0.17500995430071037</v>
      </c>
      <c r="F43" s="133">
        <f t="shared" si="9"/>
        <v>2.6251493145106553</v>
      </c>
      <c r="G43" s="132">
        <f t="shared" si="9"/>
        <v>0.50610112664585305</v>
      </c>
      <c r="H43" s="133">
        <f t="shared" si="9"/>
        <v>7.5915168996877966</v>
      </c>
    </row>
    <row r="44" spans="1:8" x14ac:dyDescent="0.25">
      <c r="A44" s="123"/>
      <c r="B44" s="150"/>
      <c r="C44" s="151"/>
      <c r="D44" s="152"/>
      <c r="E44" s="153"/>
      <c r="F44" s="152"/>
      <c r="G44" s="151"/>
      <c r="H44" s="152"/>
    </row>
    <row r="45" spans="1:8" x14ac:dyDescent="0.25">
      <c r="A45" s="139" t="s">
        <v>174</v>
      </c>
      <c r="B45" s="140" t="s">
        <v>175</v>
      </c>
      <c r="C45" s="141"/>
      <c r="D45" s="142"/>
      <c r="E45" s="143"/>
      <c r="F45" s="142"/>
      <c r="G45" s="141"/>
      <c r="H45" s="142"/>
    </row>
    <row r="46" spans="1:8" x14ac:dyDescent="0.25">
      <c r="A46" s="148" t="s">
        <v>176</v>
      </c>
      <c r="B46" s="124" t="s">
        <v>177</v>
      </c>
      <c r="C46" s="125"/>
      <c r="D46" s="126">
        <f t="shared" ref="D46:D47" si="10">C46*$D$18</f>
        <v>0</v>
      </c>
      <c r="E46" s="125"/>
      <c r="F46" s="126">
        <f>E46*$F$18</f>
        <v>0</v>
      </c>
      <c r="G46" s="125"/>
      <c r="H46" s="126">
        <f t="shared" ref="H46:H47" si="11">G46*$D$18</f>
        <v>0</v>
      </c>
    </row>
    <row r="47" spans="1:8" ht="15.75" thickBot="1" x14ac:dyDescent="0.3">
      <c r="A47" s="148" t="s">
        <v>178</v>
      </c>
      <c r="B47" s="145" t="s">
        <v>179</v>
      </c>
      <c r="C47" s="154"/>
      <c r="D47" s="126">
        <f t="shared" si="10"/>
        <v>0</v>
      </c>
      <c r="E47" s="154"/>
      <c r="F47" s="126">
        <f>E47*$F$18</f>
        <v>0</v>
      </c>
      <c r="G47" s="154"/>
      <c r="H47" s="126">
        <f t="shared" si="11"/>
        <v>0</v>
      </c>
    </row>
    <row r="48" spans="1:8" ht="15.75" thickBot="1" x14ac:dyDescent="0.3">
      <c r="A48" s="155"/>
      <c r="B48" s="156" t="s">
        <v>180</v>
      </c>
      <c r="C48" s="157">
        <f t="shared" ref="C48:H48" si="12">SUM(C43:C47)</f>
        <v>0.32049296411927064</v>
      </c>
      <c r="D48" s="158">
        <f>SUM(D43:D47)</f>
        <v>4.8073944617890589</v>
      </c>
      <c r="E48" s="157">
        <f t="shared" si="12"/>
        <v>0.17500995430071037</v>
      </c>
      <c r="F48" s="158">
        <f t="shared" si="12"/>
        <v>2.6251493145106553</v>
      </c>
      <c r="G48" s="157">
        <f t="shared" si="12"/>
        <v>0.50610112664585305</v>
      </c>
      <c r="H48" s="158">
        <f t="shared" si="12"/>
        <v>7.5915168996877966</v>
      </c>
    </row>
    <row r="49" spans="1:8" ht="15.75" thickBot="1" x14ac:dyDescent="0.3">
      <c r="A49" s="150"/>
      <c r="B49" s="150"/>
      <c r="C49" s="151"/>
      <c r="D49" s="153"/>
      <c r="E49" s="153"/>
      <c r="F49" s="153"/>
      <c r="G49" s="151"/>
      <c r="H49" s="153"/>
    </row>
    <row r="50" spans="1:8" ht="15.75" x14ac:dyDescent="0.25">
      <c r="A50" s="159" t="s">
        <v>181</v>
      </c>
      <c r="B50" s="160" t="s">
        <v>182</v>
      </c>
      <c r="C50" s="161"/>
      <c r="D50" s="162"/>
      <c r="E50" s="163"/>
      <c r="F50" s="162"/>
      <c r="G50" s="161"/>
      <c r="H50" s="162"/>
    </row>
    <row r="51" spans="1:8" x14ac:dyDescent="0.25">
      <c r="A51" s="147" t="s">
        <v>183</v>
      </c>
      <c r="B51" s="145" t="s">
        <v>184</v>
      </c>
      <c r="C51" s="125"/>
      <c r="D51" s="126">
        <f t="shared" ref="D51:D54" si="13">C51*$D$18</f>
        <v>0</v>
      </c>
      <c r="E51" s="125"/>
      <c r="F51" s="126">
        <f>E51*$F$18</f>
        <v>0</v>
      </c>
      <c r="G51" s="125"/>
      <c r="H51" s="126">
        <f t="shared" ref="H51:H54" si="14">G51*$D$18</f>
        <v>0</v>
      </c>
    </row>
    <row r="52" spans="1:8" x14ac:dyDescent="0.25">
      <c r="A52" s="147" t="s">
        <v>185</v>
      </c>
      <c r="B52" s="145" t="s">
        <v>186</v>
      </c>
      <c r="C52" s="125"/>
      <c r="D52" s="126">
        <f t="shared" si="13"/>
        <v>0</v>
      </c>
      <c r="E52" s="125"/>
      <c r="F52" s="126">
        <f t="shared" ref="F52:F54" si="15">E52*$F$18</f>
        <v>0</v>
      </c>
      <c r="G52" s="125"/>
      <c r="H52" s="126">
        <f t="shared" si="14"/>
        <v>0</v>
      </c>
    </row>
    <row r="53" spans="1:8" x14ac:dyDescent="0.25">
      <c r="A53" s="148" t="s">
        <v>187</v>
      </c>
      <c r="B53" s="164" t="s">
        <v>188</v>
      </c>
      <c r="C53" s="125"/>
      <c r="D53" s="126">
        <f t="shared" si="13"/>
        <v>0</v>
      </c>
      <c r="E53" s="125"/>
      <c r="F53" s="126">
        <f t="shared" si="15"/>
        <v>0</v>
      </c>
      <c r="G53" s="125"/>
      <c r="H53" s="126">
        <f t="shared" si="14"/>
        <v>0</v>
      </c>
    </row>
    <row r="54" spans="1:8" x14ac:dyDescent="0.25">
      <c r="A54" s="148" t="s">
        <v>189</v>
      </c>
      <c r="B54" s="145" t="s">
        <v>190</v>
      </c>
      <c r="C54" s="125"/>
      <c r="D54" s="126">
        <f t="shared" si="13"/>
        <v>0</v>
      </c>
      <c r="E54" s="125"/>
      <c r="F54" s="126">
        <f t="shared" si="15"/>
        <v>0</v>
      </c>
      <c r="G54" s="125"/>
      <c r="H54" s="126">
        <f t="shared" si="14"/>
        <v>0</v>
      </c>
    </row>
    <row r="55" spans="1:8" ht="15.75" thickBot="1" x14ac:dyDescent="0.3">
      <c r="A55" s="165"/>
      <c r="B55" s="131" t="s">
        <v>191</v>
      </c>
      <c r="C55" s="132">
        <f>SUM(C51:C54)</f>
        <v>0</v>
      </c>
      <c r="D55" s="133">
        <f>SUM(D51:D54)</f>
        <v>0</v>
      </c>
      <c r="E55" s="132">
        <f>SUM(E51:E54)</f>
        <v>0</v>
      </c>
      <c r="F55" s="133">
        <f>SUM(F51:F54)</f>
        <v>0</v>
      </c>
      <c r="G55" s="132">
        <f>SUM(G51:G54)</f>
        <v>0</v>
      </c>
      <c r="H55" s="133">
        <f>(SUM(H51:H54))</f>
        <v>0</v>
      </c>
    </row>
    <row r="56" spans="1:8" ht="15.75" thickBot="1" x14ac:dyDescent="0.3">
      <c r="A56" s="166"/>
      <c r="B56" s="150"/>
      <c r="C56" s="151"/>
      <c r="D56" s="153"/>
      <c r="E56" s="153"/>
      <c r="F56" s="153"/>
      <c r="G56" s="151"/>
      <c r="H56" s="153"/>
    </row>
    <row r="57" spans="1:8" ht="15.75" x14ac:dyDescent="0.25">
      <c r="A57" s="159" t="s">
        <v>192</v>
      </c>
      <c r="B57" s="160" t="s">
        <v>193</v>
      </c>
      <c r="C57" s="167"/>
      <c r="D57" s="168"/>
      <c r="E57" s="169"/>
      <c r="F57" s="168"/>
      <c r="G57" s="167"/>
      <c r="H57" s="168"/>
    </row>
    <row r="58" spans="1:8" x14ac:dyDescent="0.25">
      <c r="A58" s="139" t="s">
        <v>194</v>
      </c>
      <c r="B58" s="164" t="s">
        <v>195</v>
      </c>
      <c r="C58" s="170"/>
      <c r="D58" s="171"/>
      <c r="E58" s="172"/>
      <c r="F58" s="171"/>
      <c r="G58" s="170"/>
      <c r="H58" s="171"/>
    </row>
    <row r="59" spans="1:8" x14ac:dyDescent="0.25">
      <c r="A59" s="148" t="s">
        <v>196</v>
      </c>
      <c r="B59" s="164" t="s">
        <v>197</v>
      </c>
      <c r="C59" s="125"/>
      <c r="D59" s="126">
        <f t="shared" ref="D59:D69" si="16">C59*$D$18</f>
        <v>0</v>
      </c>
      <c r="E59" s="125"/>
      <c r="F59" s="126">
        <f>E59*$F$18</f>
        <v>0</v>
      </c>
      <c r="G59" s="125"/>
      <c r="H59" s="126">
        <f t="shared" ref="H59:H69" si="17">G59*$D$18</f>
        <v>0</v>
      </c>
    </row>
    <row r="60" spans="1:8" x14ac:dyDescent="0.25">
      <c r="A60" s="148" t="s">
        <v>198</v>
      </c>
      <c r="B60" s="164" t="s">
        <v>199</v>
      </c>
      <c r="C60" s="125"/>
      <c r="D60" s="126">
        <f t="shared" si="16"/>
        <v>0</v>
      </c>
      <c r="E60" s="125"/>
      <c r="F60" s="126">
        <f t="shared" ref="F60:F69" si="18">E60*$F$18</f>
        <v>0</v>
      </c>
      <c r="G60" s="125"/>
      <c r="H60" s="126">
        <f t="shared" si="17"/>
        <v>0</v>
      </c>
    </row>
    <row r="61" spans="1:8" x14ac:dyDescent="0.25">
      <c r="A61" s="148" t="s">
        <v>200</v>
      </c>
      <c r="B61" s="164" t="s">
        <v>201</v>
      </c>
      <c r="C61" s="125"/>
      <c r="D61" s="126">
        <f t="shared" si="16"/>
        <v>0</v>
      </c>
      <c r="E61" s="125"/>
      <c r="F61" s="126">
        <f t="shared" si="18"/>
        <v>0</v>
      </c>
      <c r="G61" s="125"/>
      <c r="H61" s="126">
        <f t="shared" si="17"/>
        <v>0</v>
      </c>
    </row>
    <row r="62" spans="1:8" x14ac:dyDescent="0.25">
      <c r="A62" s="148" t="s">
        <v>202</v>
      </c>
      <c r="B62" s="164" t="s">
        <v>203</v>
      </c>
      <c r="C62" s="125"/>
      <c r="D62" s="126">
        <f t="shared" si="16"/>
        <v>0</v>
      </c>
      <c r="E62" s="125"/>
      <c r="F62" s="126">
        <f t="shared" si="18"/>
        <v>0</v>
      </c>
      <c r="G62" s="125"/>
      <c r="H62" s="126">
        <f t="shared" si="17"/>
        <v>0</v>
      </c>
    </row>
    <row r="63" spans="1:8" x14ac:dyDescent="0.25">
      <c r="A63" s="148" t="s">
        <v>204</v>
      </c>
      <c r="B63" s="164" t="s">
        <v>205</v>
      </c>
      <c r="C63" s="125"/>
      <c r="D63" s="126">
        <f t="shared" si="16"/>
        <v>0</v>
      </c>
      <c r="E63" s="125"/>
      <c r="F63" s="126">
        <f t="shared" si="18"/>
        <v>0</v>
      </c>
      <c r="G63" s="125"/>
      <c r="H63" s="126">
        <f t="shared" si="17"/>
        <v>0</v>
      </c>
    </row>
    <row r="64" spans="1:8" x14ac:dyDescent="0.25">
      <c r="A64" s="148" t="s">
        <v>206</v>
      </c>
      <c r="B64" s="164" t="s">
        <v>207</v>
      </c>
      <c r="C64" s="125"/>
      <c r="D64" s="126">
        <f t="shared" si="16"/>
        <v>0</v>
      </c>
      <c r="E64" s="125"/>
      <c r="F64" s="126">
        <f t="shared" si="18"/>
        <v>0</v>
      </c>
      <c r="G64" s="125"/>
      <c r="H64" s="126">
        <f t="shared" si="17"/>
        <v>0</v>
      </c>
    </row>
    <row r="65" spans="1:9" x14ac:dyDescent="0.25">
      <c r="A65" s="148" t="s">
        <v>208</v>
      </c>
      <c r="B65" s="164" t="s">
        <v>209</v>
      </c>
      <c r="C65" s="125"/>
      <c r="D65" s="126">
        <f t="shared" si="16"/>
        <v>0</v>
      </c>
      <c r="E65" s="125"/>
      <c r="F65" s="126">
        <f t="shared" si="18"/>
        <v>0</v>
      </c>
      <c r="G65" s="125"/>
      <c r="H65" s="126">
        <f t="shared" si="17"/>
        <v>0</v>
      </c>
    </row>
    <row r="66" spans="1:9" x14ac:dyDescent="0.25">
      <c r="A66" s="148" t="s">
        <v>210</v>
      </c>
      <c r="B66" s="164" t="s">
        <v>211</v>
      </c>
      <c r="C66" s="125"/>
      <c r="D66" s="126">
        <f t="shared" si="16"/>
        <v>0</v>
      </c>
      <c r="E66" s="125"/>
      <c r="F66" s="126">
        <f t="shared" si="18"/>
        <v>0</v>
      </c>
      <c r="G66" s="125"/>
      <c r="H66" s="126">
        <f t="shared" si="17"/>
        <v>0</v>
      </c>
    </row>
    <row r="67" spans="1:9" x14ac:dyDescent="0.25">
      <c r="A67" s="148" t="s">
        <v>212</v>
      </c>
      <c r="B67" s="164" t="s">
        <v>213</v>
      </c>
      <c r="C67" s="125"/>
      <c r="D67" s="126">
        <f t="shared" si="16"/>
        <v>0</v>
      </c>
      <c r="E67" s="125"/>
      <c r="F67" s="126">
        <f t="shared" si="18"/>
        <v>0</v>
      </c>
      <c r="G67" s="125"/>
      <c r="H67" s="126">
        <f t="shared" si="17"/>
        <v>0</v>
      </c>
    </row>
    <row r="68" spans="1:9" x14ac:dyDescent="0.25">
      <c r="A68" s="148" t="s">
        <v>214</v>
      </c>
      <c r="B68" s="164" t="s">
        <v>215</v>
      </c>
      <c r="C68" s="125"/>
      <c r="D68" s="126">
        <f t="shared" si="16"/>
        <v>0</v>
      </c>
      <c r="E68" s="125"/>
      <c r="F68" s="126">
        <f t="shared" si="18"/>
        <v>0</v>
      </c>
      <c r="G68" s="125"/>
      <c r="H68" s="126">
        <f t="shared" si="17"/>
        <v>0</v>
      </c>
    </row>
    <row r="69" spans="1:9" x14ac:dyDescent="0.25">
      <c r="A69" s="148" t="s">
        <v>216</v>
      </c>
      <c r="B69" s="164" t="s">
        <v>217</v>
      </c>
      <c r="C69" s="125"/>
      <c r="D69" s="126">
        <f t="shared" si="16"/>
        <v>0</v>
      </c>
      <c r="E69" s="125"/>
      <c r="F69" s="126">
        <f t="shared" si="18"/>
        <v>0</v>
      </c>
      <c r="G69" s="125"/>
      <c r="H69" s="126">
        <f t="shared" si="17"/>
        <v>0</v>
      </c>
    </row>
    <row r="70" spans="1:9" ht="15.75" thickBot="1" x14ac:dyDescent="0.3">
      <c r="A70" s="149"/>
      <c r="B70" s="131" t="s">
        <v>218</v>
      </c>
      <c r="C70" s="132">
        <f t="shared" ref="C70:H70" si="19">SUM(C59:C69)</f>
        <v>0</v>
      </c>
      <c r="D70" s="133">
        <f t="shared" si="19"/>
        <v>0</v>
      </c>
      <c r="E70" s="132">
        <f t="shared" si="19"/>
        <v>0</v>
      </c>
      <c r="F70" s="133">
        <f t="shared" si="19"/>
        <v>0</v>
      </c>
      <c r="G70" s="132">
        <f t="shared" si="19"/>
        <v>0</v>
      </c>
      <c r="H70" s="133">
        <f t="shared" si="19"/>
        <v>0</v>
      </c>
    </row>
    <row r="71" spans="1:9" ht="15.75" thickBot="1" x14ac:dyDescent="0.3">
      <c r="A71" s="150"/>
      <c r="B71" s="150"/>
      <c r="C71" s="151"/>
      <c r="D71" s="153"/>
      <c r="E71" s="153"/>
      <c r="F71" s="153"/>
      <c r="G71" s="151"/>
      <c r="H71" s="153"/>
    </row>
    <row r="72" spans="1:9" ht="16.5" thickBot="1" x14ac:dyDescent="0.3">
      <c r="A72" s="113" t="s">
        <v>219</v>
      </c>
      <c r="B72" s="114" t="s">
        <v>220</v>
      </c>
      <c r="C72" s="157">
        <f>C18+C48+C55+C70</f>
        <v>1.3204929641192706</v>
      </c>
      <c r="D72" s="173">
        <f>D18+D48+D55+D70</f>
        <v>19.807394461789059</v>
      </c>
      <c r="E72" s="157">
        <f t="shared" ref="E72:H72" si="20">E18+E48+E55+E70</f>
        <v>1.1750099543007104</v>
      </c>
      <c r="F72" s="173">
        <f t="shared" si="20"/>
        <v>17.625149314510654</v>
      </c>
      <c r="G72" s="157">
        <f t="shared" si="20"/>
        <v>1.506101126645853</v>
      </c>
      <c r="H72" s="173">
        <f t="shared" si="20"/>
        <v>22.591516899687797</v>
      </c>
    </row>
    <row r="73" spans="1:9" ht="16.5" thickBot="1" x14ac:dyDescent="0.3">
      <c r="A73" s="174" t="s">
        <v>221</v>
      </c>
      <c r="B73" s="175" t="s">
        <v>250</v>
      </c>
      <c r="C73" s="176"/>
      <c r="D73" s="177">
        <f>C73*D72</f>
        <v>0</v>
      </c>
      <c r="E73" s="176"/>
      <c r="F73" s="177">
        <f>E73*F72</f>
        <v>0</v>
      </c>
      <c r="G73" s="176"/>
      <c r="H73" s="177">
        <f>G73*H72</f>
        <v>0</v>
      </c>
    </row>
    <row r="74" spans="1:9" ht="16.5" thickBot="1" x14ac:dyDescent="0.3">
      <c r="A74" s="178" t="s">
        <v>222</v>
      </c>
      <c r="B74" s="179" t="s">
        <v>251</v>
      </c>
      <c r="C74" s="180"/>
      <c r="D74" s="181">
        <f>C74*D72</f>
        <v>0</v>
      </c>
      <c r="E74" s="180"/>
      <c r="F74" s="181">
        <f>E74*F72</f>
        <v>0</v>
      </c>
      <c r="G74" s="180"/>
      <c r="H74" s="181">
        <f>G74*H72</f>
        <v>0</v>
      </c>
    </row>
    <row r="75" spans="1:9" ht="15.75" thickBot="1" x14ac:dyDescent="0.3">
      <c r="C75" s="182"/>
      <c r="D75" s="183"/>
      <c r="E75" s="183"/>
      <c r="F75" s="183"/>
      <c r="G75" s="182"/>
      <c r="H75" s="183"/>
      <c r="I75" s="195"/>
    </row>
    <row r="76" spans="1:9" ht="18.75" customHeight="1" thickBot="1" x14ac:dyDescent="0.3">
      <c r="A76" s="394" t="s">
        <v>231</v>
      </c>
      <c r="B76" s="395"/>
      <c r="C76" s="115">
        <f>D77/D18-C18</f>
        <v>0.32049296411927064</v>
      </c>
      <c r="D76" s="184">
        <f>C76*$D$18</f>
        <v>4.8073944617890598</v>
      </c>
      <c r="E76" s="115">
        <f>F77/F18-E18</f>
        <v>0.1750099543007102</v>
      </c>
      <c r="F76" s="184">
        <f>E76*$D$18</f>
        <v>2.625149314510653</v>
      </c>
      <c r="G76" s="115">
        <f>H77/H18-G18</f>
        <v>0.50610112664585305</v>
      </c>
      <c r="H76" s="184">
        <f>G76*$D$18</f>
        <v>7.5915168996877957</v>
      </c>
      <c r="I76" s="196"/>
    </row>
    <row r="77" spans="1:9" ht="18.75" customHeight="1" thickBot="1" x14ac:dyDescent="0.3">
      <c r="A77" s="396" t="s">
        <v>232</v>
      </c>
      <c r="B77" s="397"/>
      <c r="C77" s="115">
        <f>+C76+C18</f>
        <v>1.3204929641192706</v>
      </c>
      <c r="D77" s="185">
        <f>D72+D73+D74</f>
        <v>19.807394461789059</v>
      </c>
      <c r="E77" s="115">
        <f>+E76+E18</f>
        <v>1.1750099543007102</v>
      </c>
      <c r="F77" s="185">
        <f>F72+F73+F74</f>
        <v>17.625149314510654</v>
      </c>
      <c r="G77" s="115">
        <f>+G76+G18</f>
        <v>1.506101126645853</v>
      </c>
      <c r="H77" s="185">
        <f>H72+H73+H74</f>
        <v>22.591516899687797</v>
      </c>
      <c r="I77" s="196"/>
    </row>
    <row r="78" spans="1:9" ht="15.75" customHeight="1" thickBot="1" x14ac:dyDescent="0.3">
      <c r="A78" s="396" t="s">
        <v>223</v>
      </c>
      <c r="B78" s="397"/>
      <c r="C78" s="115">
        <f>(D18+D48+D51+D59+D60+D63)/D77</f>
        <v>1</v>
      </c>
      <c r="D78" s="173"/>
      <c r="E78" s="115">
        <f>(F18+F48+F51+F59+F60+F63)/F77</f>
        <v>1</v>
      </c>
      <c r="F78" s="173"/>
      <c r="G78" s="115">
        <f>(H18+H48+H51+H59+H60+H63)/H77</f>
        <v>1</v>
      </c>
      <c r="H78" s="173"/>
      <c r="I78" s="194"/>
    </row>
    <row r="79" spans="1:9" x14ac:dyDescent="0.25">
      <c r="C79" s="186"/>
      <c r="D79" s="187"/>
      <c r="E79" s="187"/>
      <c r="F79" s="187"/>
      <c r="G79" s="186"/>
      <c r="H79" s="187"/>
    </row>
    <row r="80" spans="1:9" ht="15.75" thickBot="1" x14ac:dyDescent="0.3">
      <c r="A80" s="188" t="s">
        <v>233</v>
      </c>
      <c r="B80" s="189"/>
      <c r="C80" s="190"/>
      <c r="D80" s="191"/>
      <c r="E80" s="191"/>
      <c r="F80" s="191"/>
      <c r="G80" s="190"/>
      <c r="H80" s="191"/>
    </row>
    <row r="81" spans="1:8" ht="31.5" customHeight="1" thickBot="1" x14ac:dyDescent="0.3">
      <c r="A81" s="398" t="s">
        <v>224</v>
      </c>
      <c r="B81" s="398"/>
      <c r="C81" s="399"/>
      <c r="D81" s="400"/>
      <c r="E81" s="411"/>
      <c r="F81" s="400"/>
      <c r="G81" s="399"/>
      <c r="H81" s="400"/>
    </row>
    <row r="82" spans="1:8" ht="22.5" customHeight="1" thickBot="1" x14ac:dyDescent="0.35">
      <c r="A82" s="401" t="s">
        <v>225</v>
      </c>
      <c r="B82" s="402"/>
      <c r="C82" s="403">
        <f>(D77*C81)+(F77*E81)+(H77*G81)</f>
        <v>0</v>
      </c>
      <c r="D82" s="404"/>
      <c r="E82" s="404"/>
      <c r="F82" s="404"/>
      <c r="G82" s="404"/>
      <c r="H82" s="405"/>
    </row>
    <row r="83" spans="1:8" ht="15.75" customHeight="1" thickBot="1" x14ac:dyDescent="0.3">
      <c r="A83" s="406" t="s">
        <v>226</v>
      </c>
      <c r="B83" s="407"/>
      <c r="C83" s="408">
        <f>C82/D18-C18</f>
        <v>-1</v>
      </c>
      <c r="D83" s="409"/>
      <c r="E83" s="409"/>
      <c r="F83" s="409"/>
      <c r="G83" s="409"/>
      <c r="H83" s="410"/>
    </row>
    <row r="84" spans="1:8" x14ac:dyDescent="0.25">
      <c r="C84" s="186"/>
      <c r="D84" s="187"/>
      <c r="E84" s="187"/>
      <c r="F84" s="187"/>
      <c r="G84" s="186"/>
      <c r="H84" s="187"/>
    </row>
    <row r="87" spans="1:8" x14ac:dyDescent="0.25">
      <c r="A87" s="192"/>
    </row>
  </sheetData>
  <sheetProtection password="EEC9" sheet="1" objects="1" scenarios="1"/>
  <mergeCells count="24">
    <mergeCell ref="G81:H81"/>
    <mergeCell ref="A82:B82"/>
    <mergeCell ref="C82:H82"/>
    <mergeCell ref="A83:B83"/>
    <mergeCell ref="C83:H83"/>
    <mergeCell ref="E81:F81"/>
    <mergeCell ref="A76:B76"/>
    <mergeCell ref="A77:B77"/>
    <mergeCell ref="A78:B78"/>
    <mergeCell ref="A81:B81"/>
    <mergeCell ref="C81:D81"/>
    <mergeCell ref="A12:B12"/>
    <mergeCell ref="C15:D16"/>
    <mergeCell ref="E15:F16"/>
    <mergeCell ref="G15:H16"/>
    <mergeCell ref="C19:D19"/>
    <mergeCell ref="E19:F19"/>
    <mergeCell ref="G19:H19"/>
    <mergeCell ref="A11:B11"/>
    <mergeCell ref="C2:D3"/>
    <mergeCell ref="E2:H3"/>
    <mergeCell ref="A7:B7"/>
    <mergeCell ref="A8:B8"/>
    <mergeCell ref="A10:B10"/>
  </mergeCells>
  <pageMargins left="0.7" right="0.7" top="0.75" bottom="0.75" header="0.3" footer="0.3"/>
  <pageSetup paperSize="9" scale="57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H86"/>
  <sheetViews>
    <sheetView zoomScaleNormal="100" workbookViewId="0">
      <selection activeCell="B4" sqref="B4"/>
    </sheetView>
  </sheetViews>
  <sheetFormatPr baseColWidth="10" defaultColWidth="9.140625" defaultRowHeight="15" x14ac:dyDescent="0.25"/>
  <cols>
    <col min="1" max="1" width="12.7109375" style="98" customWidth="1"/>
    <col min="2" max="2" width="59.42578125" style="98" bestFit="1" customWidth="1"/>
    <col min="3" max="6" width="13" style="98" customWidth="1"/>
    <col min="7" max="8" width="12.28515625" style="98" customWidth="1"/>
    <col min="9" max="9" width="9.140625" style="98"/>
    <col min="10" max="10" width="77.42578125" style="98" customWidth="1"/>
    <col min="11" max="16384" width="9.140625" style="98"/>
  </cols>
  <sheetData>
    <row r="1" spans="1:8" ht="16.5" thickBot="1" x14ac:dyDescent="0.3">
      <c r="A1" s="96" t="s">
        <v>240</v>
      </c>
      <c r="B1" s="97"/>
    </row>
    <row r="2" spans="1:8" ht="24" customHeight="1" x14ac:dyDescent="0.25">
      <c r="A2" s="99" t="s">
        <v>118</v>
      </c>
      <c r="B2" s="100"/>
      <c r="C2" s="373">
        <v>2026</v>
      </c>
      <c r="D2" s="374"/>
      <c r="E2" s="412" t="s">
        <v>242</v>
      </c>
      <c r="F2" s="412"/>
      <c r="G2" s="412"/>
      <c r="H2" s="413"/>
    </row>
    <row r="3" spans="1:8" ht="22.5" customHeight="1" thickBot="1" x14ac:dyDescent="0.3">
      <c r="A3" s="101" t="s">
        <v>119</v>
      </c>
      <c r="B3" s="229" t="s">
        <v>725</v>
      </c>
      <c r="C3" s="375"/>
      <c r="D3" s="376"/>
      <c r="E3" s="414"/>
      <c r="F3" s="414"/>
      <c r="G3" s="414"/>
      <c r="H3" s="415"/>
    </row>
    <row r="4" spans="1:8" ht="6.75" customHeight="1" x14ac:dyDescent="0.25">
      <c r="B4" s="102"/>
    </row>
    <row r="5" spans="1:8" ht="27" customHeight="1" x14ac:dyDescent="0.25">
      <c r="A5" s="197" t="s">
        <v>120</v>
      </c>
      <c r="B5" s="198"/>
      <c r="C5" s="199"/>
      <c r="D5" s="199"/>
      <c r="E5" s="199"/>
      <c r="F5" s="199"/>
      <c r="G5" s="199"/>
      <c r="H5" s="200"/>
    </row>
    <row r="6" spans="1:8" ht="15.75" customHeight="1" x14ac:dyDescent="0.25">
      <c r="A6" s="103" t="s">
        <v>121</v>
      </c>
      <c r="B6" s="102"/>
      <c r="C6" s="104"/>
      <c r="D6" s="104"/>
      <c r="E6" s="104"/>
      <c r="F6" s="104"/>
    </row>
    <row r="7" spans="1:8" x14ac:dyDescent="0.25">
      <c r="A7" s="371" t="s">
        <v>230</v>
      </c>
      <c r="B7" s="372"/>
      <c r="C7" s="105">
        <f>189.33+10+45</f>
        <v>244.33</v>
      </c>
      <c r="D7" s="416" t="s">
        <v>278</v>
      </c>
      <c r="E7" s="417"/>
      <c r="F7" s="417"/>
      <c r="G7" s="417"/>
      <c r="H7" s="417"/>
    </row>
    <row r="8" spans="1:8" ht="15.75" customHeight="1" x14ac:dyDescent="0.25">
      <c r="A8" s="371" t="s">
        <v>122</v>
      </c>
      <c r="B8" s="372"/>
      <c r="C8" s="86"/>
      <c r="D8" s="416"/>
      <c r="E8" s="417"/>
      <c r="F8" s="417"/>
      <c r="G8" s="417"/>
      <c r="H8" s="417"/>
    </row>
    <row r="9" spans="1:8" ht="15.75" customHeight="1" x14ac:dyDescent="0.25">
      <c r="A9" s="371" t="s">
        <v>123</v>
      </c>
      <c r="B9" s="372"/>
      <c r="C9" s="86"/>
    </row>
    <row r="10" spans="1:8" ht="15.75" customHeight="1" x14ac:dyDescent="0.25">
      <c r="A10" s="371" t="s">
        <v>124</v>
      </c>
      <c r="B10" s="372"/>
      <c r="C10" s="86"/>
      <c r="D10" s="87"/>
    </row>
    <row r="11" spans="1:8" ht="15.75" customHeight="1" x14ac:dyDescent="0.25">
      <c r="A11" s="371" t="s">
        <v>125</v>
      </c>
      <c r="B11" s="372"/>
      <c r="C11" s="86"/>
      <c r="D11" s="87"/>
    </row>
    <row r="12" spans="1:8" ht="15.75" customHeight="1" x14ac:dyDescent="0.25">
      <c r="A12" s="107" t="s">
        <v>126</v>
      </c>
      <c r="B12" s="108"/>
      <c r="C12" s="105">
        <f>C7-C8-C9-C10-C11</f>
        <v>244.33</v>
      </c>
      <c r="D12" s="109"/>
      <c r="E12" s="110"/>
      <c r="F12" s="110"/>
    </row>
    <row r="13" spans="1:8" ht="15.75" customHeight="1" thickBot="1" x14ac:dyDescent="0.3">
      <c r="A13" s="110"/>
      <c r="B13" s="110"/>
      <c r="C13" s="110"/>
      <c r="D13" s="110"/>
      <c r="E13" s="110"/>
      <c r="F13" s="110"/>
    </row>
    <row r="14" spans="1:8" ht="15.75" customHeight="1" x14ac:dyDescent="0.25">
      <c r="A14" s="110"/>
      <c r="B14" s="110"/>
      <c r="C14" s="381" t="s">
        <v>127</v>
      </c>
      <c r="D14" s="382"/>
      <c r="E14" s="385" t="s">
        <v>128</v>
      </c>
      <c r="F14" s="386"/>
      <c r="G14" s="389" t="s">
        <v>129</v>
      </c>
      <c r="H14" s="390"/>
    </row>
    <row r="15" spans="1:8" ht="15.75" customHeight="1" x14ac:dyDescent="0.25">
      <c r="A15" s="110"/>
      <c r="B15" s="110"/>
      <c r="C15" s="383"/>
      <c r="D15" s="384"/>
      <c r="E15" s="387"/>
      <c r="F15" s="388"/>
      <c r="G15" s="391"/>
      <c r="H15" s="392"/>
    </row>
    <row r="16" spans="1:8" ht="15.75" customHeight="1" thickBot="1" x14ac:dyDescent="0.3">
      <c r="C16" s="111" t="s">
        <v>130</v>
      </c>
      <c r="D16" s="112" t="s">
        <v>131</v>
      </c>
      <c r="E16" s="111" t="s">
        <v>130</v>
      </c>
      <c r="F16" s="112" t="s">
        <v>131</v>
      </c>
      <c r="G16" s="111" t="s">
        <v>130</v>
      </c>
      <c r="H16" s="112" t="s">
        <v>131</v>
      </c>
    </row>
    <row r="17" spans="1:8" ht="16.5" thickBot="1" x14ac:dyDescent="0.3">
      <c r="A17" s="113" t="s">
        <v>132</v>
      </c>
      <c r="B17" s="114" t="s">
        <v>133</v>
      </c>
      <c r="C17" s="115">
        <v>1</v>
      </c>
      <c r="D17" s="116">
        <v>15</v>
      </c>
      <c r="E17" s="115">
        <v>1</v>
      </c>
      <c r="F17" s="116">
        <v>15</v>
      </c>
      <c r="G17" s="115">
        <v>1</v>
      </c>
      <c r="H17" s="116">
        <v>15</v>
      </c>
    </row>
    <row r="18" spans="1:8" ht="24.75" customHeight="1" x14ac:dyDescent="0.25">
      <c r="A18" s="117" t="s">
        <v>134</v>
      </c>
      <c r="B18" s="117" t="s">
        <v>135</v>
      </c>
      <c r="C18" s="393" t="s">
        <v>136</v>
      </c>
      <c r="D18" s="393"/>
      <c r="E18" s="393" t="s">
        <v>136</v>
      </c>
      <c r="F18" s="393"/>
      <c r="G18" s="393" t="s">
        <v>136</v>
      </c>
      <c r="H18" s="393"/>
    </row>
    <row r="19" spans="1:8" ht="16.5" thickBot="1" x14ac:dyDescent="0.3">
      <c r="A19" s="117"/>
      <c r="B19" s="117"/>
      <c r="C19" s="118" t="s">
        <v>130</v>
      </c>
      <c r="D19" s="118" t="s">
        <v>131</v>
      </c>
      <c r="E19" s="118" t="s">
        <v>130</v>
      </c>
      <c r="F19" s="118" t="s">
        <v>131</v>
      </c>
      <c r="G19" s="118" t="s">
        <v>130</v>
      </c>
      <c r="H19" s="118" t="s">
        <v>131</v>
      </c>
    </row>
    <row r="20" spans="1:8" x14ac:dyDescent="0.25">
      <c r="A20" s="119" t="s">
        <v>137</v>
      </c>
      <c r="B20" s="120" t="s">
        <v>138</v>
      </c>
      <c r="C20" s="121"/>
      <c r="D20" s="122"/>
      <c r="E20" s="121"/>
      <c r="F20" s="121"/>
      <c r="G20" s="121"/>
      <c r="H20" s="122"/>
    </row>
    <row r="21" spans="1:8" x14ac:dyDescent="0.25">
      <c r="A21" s="123" t="s">
        <v>139</v>
      </c>
      <c r="B21" s="124" t="s">
        <v>140</v>
      </c>
      <c r="C21" s="125"/>
      <c r="D21" s="126">
        <f>C21*$D$17</f>
        <v>0</v>
      </c>
      <c r="E21" s="125"/>
      <c r="F21" s="126">
        <f>E21*$F$17</f>
        <v>0</v>
      </c>
      <c r="G21" s="127">
        <v>0.13</v>
      </c>
      <c r="H21" s="126">
        <f t="shared" ref="H21:H22" si="0">G21*$D$17</f>
        <v>1.9500000000000002</v>
      </c>
    </row>
    <row r="22" spans="1:8" x14ac:dyDescent="0.25">
      <c r="A22" s="123" t="s">
        <v>141</v>
      </c>
      <c r="B22" s="124" t="s">
        <v>142</v>
      </c>
      <c r="C22" s="127">
        <v>9.2999999999999999E-2</v>
      </c>
      <c r="D22" s="126">
        <f t="shared" ref="D22:D27" si="1">C22*$D$17</f>
        <v>1.395</v>
      </c>
      <c r="E22" s="125"/>
      <c r="F22" s="126">
        <f t="shared" ref="F22:F27" si="2">E22*$F$17</f>
        <v>0</v>
      </c>
      <c r="G22" s="127">
        <v>0.15</v>
      </c>
      <c r="H22" s="126">
        <f t="shared" si="0"/>
        <v>2.25</v>
      </c>
    </row>
    <row r="23" spans="1:8" x14ac:dyDescent="0.25">
      <c r="A23" s="123" t="s">
        <v>143</v>
      </c>
      <c r="B23" s="124" t="s">
        <v>144</v>
      </c>
      <c r="C23" s="127">
        <v>1.2999999999999999E-2</v>
      </c>
      <c r="D23" s="126">
        <f t="shared" si="1"/>
        <v>0.19499999999999998</v>
      </c>
      <c r="E23" s="125"/>
      <c r="F23" s="126">
        <f t="shared" si="2"/>
        <v>0</v>
      </c>
      <c r="G23" s="127" t="s">
        <v>145</v>
      </c>
      <c r="H23" s="126" t="s">
        <v>145</v>
      </c>
    </row>
    <row r="24" spans="1:8" x14ac:dyDescent="0.25">
      <c r="A24" s="123" t="s">
        <v>146</v>
      </c>
      <c r="B24" s="124" t="s">
        <v>147</v>
      </c>
      <c r="C24" s="128">
        <v>1.7999999999999999E-2</v>
      </c>
      <c r="D24" s="126">
        <f t="shared" si="1"/>
        <v>0.26999999999999996</v>
      </c>
      <c r="E24" s="125"/>
      <c r="F24" s="126">
        <f t="shared" si="2"/>
        <v>0</v>
      </c>
      <c r="G24" s="127" t="s">
        <v>145</v>
      </c>
      <c r="H24" s="126" t="s">
        <v>145</v>
      </c>
    </row>
    <row r="25" spans="1:8" x14ac:dyDescent="0.25">
      <c r="A25" s="123" t="s">
        <v>148</v>
      </c>
      <c r="B25" s="124" t="s">
        <v>149</v>
      </c>
      <c r="C25" s="125"/>
      <c r="D25" s="126">
        <f t="shared" si="1"/>
        <v>0</v>
      </c>
      <c r="E25" s="125"/>
      <c r="F25" s="126">
        <f t="shared" si="2"/>
        <v>0</v>
      </c>
      <c r="G25" s="128">
        <v>2.2000000000000001E-3</v>
      </c>
      <c r="H25" s="126">
        <f t="shared" ref="H25:H27" si="3">G25*$D$17</f>
        <v>3.3000000000000002E-2</v>
      </c>
    </row>
    <row r="26" spans="1:8" x14ac:dyDescent="0.25">
      <c r="A26" s="123" t="s">
        <v>150</v>
      </c>
      <c r="B26" s="129" t="s">
        <v>151</v>
      </c>
      <c r="C26" s="128">
        <v>1.5E-3</v>
      </c>
      <c r="D26" s="126">
        <f t="shared" si="1"/>
        <v>2.2499999999999999E-2</v>
      </c>
      <c r="E26" s="128">
        <v>1.5E-3</v>
      </c>
      <c r="F26" s="126">
        <f>E26*$F$17</f>
        <v>2.2499999999999999E-2</v>
      </c>
      <c r="G26" s="128">
        <v>1.5E-3</v>
      </c>
      <c r="H26" s="126">
        <f t="shared" si="3"/>
        <v>2.2499999999999999E-2</v>
      </c>
    </row>
    <row r="27" spans="1:8" x14ac:dyDescent="0.25">
      <c r="A27" s="123" t="s">
        <v>152</v>
      </c>
      <c r="B27" s="129" t="s">
        <v>153</v>
      </c>
      <c r="C27" s="125"/>
      <c r="D27" s="126">
        <f t="shared" si="1"/>
        <v>0</v>
      </c>
      <c r="E27" s="125"/>
      <c r="F27" s="126">
        <f t="shared" si="2"/>
        <v>0</v>
      </c>
      <c r="G27" s="125"/>
      <c r="H27" s="126">
        <f t="shared" si="3"/>
        <v>0</v>
      </c>
    </row>
    <row r="28" spans="1:8" ht="15.75" thickBot="1" x14ac:dyDescent="0.3">
      <c r="A28" s="130"/>
      <c r="B28" s="131" t="s">
        <v>154</v>
      </c>
      <c r="C28" s="132">
        <f t="shared" ref="C28:H28" si="4">SUM(C21:C27)</f>
        <v>0.1255</v>
      </c>
      <c r="D28" s="133">
        <f t="shared" si="4"/>
        <v>1.8825000000000001</v>
      </c>
      <c r="E28" s="132">
        <f t="shared" si="4"/>
        <v>1.5E-3</v>
      </c>
      <c r="F28" s="133">
        <f t="shared" si="4"/>
        <v>2.2499999999999999E-2</v>
      </c>
      <c r="G28" s="132">
        <f t="shared" si="4"/>
        <v>0.28370000000000001</v>
      </c>
      <c r="H28" s="133">
        <f t="shared" si="4"/>
        <v>4.2555000000000005</v>
      </c>
    </row>
    <row r="29" spans="1:8" x14ac:dyDescent="0.25">
      <c r="A29" s="134"/>
      <c r="B29" s="135"/>
      <c r="C29" s="136"/>
      <c r="D29" s="137"/>
      <c r="E29" s="138"/>
      <c r="F29" s="137"/>
      <c r="G29" s="136"/>
      <c r="H29" s="137"/>
    </row>
    <row r="30" spans="1:8" x14ac:dyDescent="0.25">
      <c r="A30" s="139" t="s">
        <v>155</v>
      </c>
      <c r="B30" s="140" t="s">
        <v>156</v>
      </c>
      <c r="C30" s="141"/>
      <c r="D30" s="142"/>
      <c r="E30" s="143"/>
      <c r="F30" s="142"/>
      <c r="G30" s="141"/>
      <c r="H30" s="142"/>
    </row>
    <row r="31" spans="1:8" x14ac:dyDescent="0.25">
      <c r="A31" s="144" t="s">
        <v>157</v>
      </c>
      <c r="B31" s="145" t="s">
        <v>158</v>
      </c>
      <c r="C31" s="127">
        <f>8.29/$C$12</f>
        <v>3.3929521548725076E-2</v>
      </c>
      <c r="D31" s="126">
        <f t="shared" ref="D31:D40" si="5">C31*$D$17</f>
        <v>0.50894282323087614</v>
      </c>
      <c r="E31" s="127">
        <f>8.29/$C$12</f>
        <v>3.3929521548725076E-2</v>
      </c>
      <c r="F31" s="126">
        <f>E31*$F$17</f>
        <v>0.50894282323087614</v>
      </c>
      <c r="G31" s="127">
        <f>8.29/$C$12</f>
        <v>3.3929521548725076E-2</v>
      </c>
      <c r="H31" s="126">
        <f t="shared" ref="H31:H40" si="6">G31*$D$17</f>
        <v>0.50894282323087614</v>
      </c>
    </row>
    <row r="32" spans="1:8" x14ac:dyDescent="0.25">
      <c r="A32" s="146"/>
      <c r="B32" s="145" t="s">
        <v>159</v>
      </c>
      <c r="C32" s="127">
        <f>C31*C28</f>
        <v>4.2581549543649969E-3</v>
      </c>
      <c r="D32" s="126">
        <f>C32*$D$17</f>
        <v>6.387232431547496E-2</v>
      </c>
      <c r="E32" s="127">
        <f>E31*E28</f>
        <v>5.0894282323087615E-5</v>
      </c>
      <c r="F32" s="126">
        <f t="shared" ref="F32:F40" si="7">E32*$F$17</f>
        <v>7.6341423484631418E-4</v>
      </c>
      <c r="G32" s="127">
        <f>G31*G28</f>
        <v>9.6258052633733052E-3</v>
      </c>
      <c r="H32" s="126">
        <f t="shared" si="6"/>
        <v>0.14438707895059957</v>
      </c>
    </row>
    <row r="33" spans="1:8" x14ac:dyDescent="0.25">
      <c r="A33" s="144" t="s">
        <v>160</v>
      </c>
      <c r="B33" s="145" t="s">
        <v>161</v>
      </c>
      <c r="C33" s="127">
        <f>C8/C12</f>
        <v>0</v>
      </c>
      <c r="D33" s="126">
        <f t="shared" si="5"/>
        <v>0</v>
      </c>
      <c r="E33" s="127">
        <f>C8/C12</f>
        <v>0</v>
      </c>
      <c r="F33" s="126">
        <f t="shared" si="7"/>
        <v>0</v>
      </c>
      <c r="G33" s="127">
        <f>C8/C12</f>
        <v>0</v>
      </c>
      <c r="H33" s="126">
        <f t="shared" si="6"/>
        <v>0</v>
      </c>
    </row>
    <row r="34" spans="1:8" x14ac:dyDescent="0.25">
      <c r="A34" s="146"/>
      <c r="B34" s="145" t="s">
        <v>162</v>
      </c>
      <c r="C34" s="127">
        <f>C28*C33</f>
        <v>0</v>
      </c>
      <c r="D34" s="126">
        <f t="shared" si="5"/>
        <v>0</v>
      </c>
      <c r="E34" s="127">
        <f>E28*E33</f>
        <v>0</v>
      </c>
      <c r="F34" s="126">
        <f t="shared" si="7"/>
        <v>0</v>
      </c>
      <c r="G34" s="127">
        <f>G28*G33</f>
        <v>0</v>
      </c>
      <c r="H34" s="126">
        <f t="shared" si="6"/>
        <v>0</v>
      </c>
    </row>
    <row r="35" spans="1:8" x14ac:dyDescent="0.25">
      <c r="A35" s="144" t="s">
        <v>163</v>
      </c>
      <c r="B35" s="145" t="s">
        <v>164</v>
      </c>
      <c r="C35" s="127">
        <f>C9/C12</f>
        <v>0</v>
      </c>
      <c r="D35" s="126">
        <f t="shared" si="5"/>
        <v>0</v>
      </c>
      <c r="E35" s="127">
        <f>C9/C12</f>
        <v>0</v>
      </c>
      <c r="F35" s="126">
        <f t="shared" si="7"/>
        <v>0</v>
      </c>
      <c r="G35" s="127">
        <f>C9/C12</f>
        <v>0</v>
      </c>
      <c r="H35" s="126">
        <f t="shared" si="6"/>
        <v>0</v>
      </c>
    </row>
    <row r="36" spans="1:8" x14ac:dyDescent="0.25">
      <c r="A36" s="147"/>
      <c r="B36" s="145" t="s">
        <v>165</v>
      </c>
      <c r="C36" s="127">
        <f>C35*C28</f>
        <v>0</v>
      </c>
      <c r="D36" s="126">
        <f t="shared" si="5"/>
        <v>0</v>
      </c>
      <c r="E36" s="127">
        <f>E35*E28</f>
        <v>0</v>
      </c>
      <c r="F36" s="126">
        <f t="shared" si="7"/>
        <v>0</v>
      </c>
      <c r="G36" s="127">
        <f>G35*G28</f>
        <v>0</v>
      </c>
      <c r="H36" s="126">
        <f t="shared" si="6"/>
        <v>0</v>
      </c>
    </row>
    <row r="37" spans="1:8" x14ac:dyDescent="0.25">
      <c r="A37" s="148" t="s">
        <v>166</v>
      </c>
      <c r="B37" s="145" t="s">
        <v>167</v>
      </c>
      <c r="C37" s="127">
        <f>C10/C12</f>
        <v>0</v>
      </c>
      <c r="D37" s="126">
        <f t="shared" si="5"/>
        <v>0</v>
      </c>
      <c r="E37" s="127">
        <f>C10/C12</f>
        <v>0</v>
      </c>
      <c r="F37" s="126">
        <f t="shared" si="7"/>
        <v>0</v>
      </c>
      <c r="G37" s="127">
        <f>C10/C12</f>
        <v>0</v>
      </c>
      <c r="H37" s="126">
        <f t="shared" si="6"/>
        <v>0</v>
      </c>
    </row>
    <row r="38" spans="1:8" x14ac:dyDescent="0.25">
      <c r="A38" s="147"/>
      <c r="B38" s="145" t="s">
        <v>168</v>
      </c>
      <c r="C38" s="127">
        <f>C37*C28</f>
        <v>0</v>
      </c>
      <c r="D38" s="126">
        <f>C38*$D$17</f>
        <v>0</v>
      </c>
      <c r="E38" s="127">
        <f>E37*E28</f>
        <v>0</v>
      </c>
      <c r="F38" s="126">
        <f t="shared" si="7"/>
        <v>0</v>
      </c>
      <c r="G38" s="127">
        <f>G37*G28</f>
        <v>0</v>
      </c>
      <c r="H38" s="126">
        <f t="shared" si="6"/>
        <v>0</v>
      </c>
    </row>
    <row r="39" spans="1:8" x14ac:dyDescent="0.25">
      <c r="A39" s="148" t="s">
        <v>169</v>
      </c>
      <c r="B39" s="145" t="s">
        <v>170</v>
      </c>
      <c r="C39" s="125"/>
      <c r="D39" s="126">
        <f t="shared" si="5"/>
        <v>0</v>
      </c>
      <c r="E39" s="125"/>
      <c r="F39" s="126">
        <f t="shared" si="7"/>
        <v>0</v>
      </c>
      <c r="G39" s="125"/>
      <c r="H39" s="126">
        <f t="shared" si="6"/>
        <v>0</v>
      </c>
    </row>
    <row r="40" spans="1:8" x14ac:dyDescent="0.25">
      <c r="A40" s="147"/>
      <c r="B40" s="145" t="s">
        <v>171</v>
      </c>
      <c r="C40" s="127">
        <f>C39*C28</f>
        <v>0</v>
      </c>
      <c r="D40" s="126">
        <f t="shared" si="5"/>
        <v>0</v>
      </c>
      <c r="E40" s="127">
        <f>E39*E28</f>
        <v>0</v>
      </c>
      <c r="F40" s="126">
        <f t="shared" si="7"/>
        <v>0</v>
      </c>
      <c r="G40" s="127">
        <f>G39*G28</f>
        <v>0</v>
      </c>
      <c r="H40" s="126">
        <f t="shared" si="6"/>
        <v>0</v>
      </c>
    </row>
    <row r="41" spans="1:8" ht="15.75" thickBot="1" x14ac:dyDescent="0.3">
      <c r="A41" s="130"/>
      <c r="B41" s="131" t="s">
        <v>172</v>
      </c>
      <c r="C41" s="132">
        <f t="shared" ref="C41:H41" si="8">SUM(C31:C40)</f>
        <v>3.8187676503090073E-2</v>
      </c>
      <c r="D41" s="133">
        <f t="shared" si="8"/>
        <v>0.5728151475463511</v>
      </c>
      <c r="E41" s="132">
        <f t="shared" si="8"/>
        <v>3.3980415831048161E-2</v>
      </c>
      <c r="F41" s="133">
        <f t="shared" si="8"/>
        <v>0.50970623746572241</v>
      </c>
      <c r="G41" s="132">
        <f t="shared" si="8"/>
        <v>4.355532681209838E-2</v>
      </c>
      <c r="H41" s="133">
        <f t="shared" si="8"/>
        <v>0.65332990218147569</v>
      </c>
    </row>
    <row r="42" spans="1:8" ht="15.75" thickBot="1" x14ac:dyDescent="0.3">
      <c r="A42" s="149"/>
      <c r="B42" s="131" t="s">
        <v>173</v>
      </c>
      <c r="C42" s="132">
        <f t="shared" ref="C42:H42" si="9">C28+C41</f>
        <v>0.16368767650309007</v>
      </c>
      <c r="D42" s="133">
        <f t="shared" si="9"/>
        <v>2.4553151475463513</v>
      </c>
      <c r="E42" s="132">
        <f t="shared" si="9"/>
        <v>3.5480415831048162E-2</v>
      </c>
      <c r="F42" s="133">
        <f t="shared" si="9"/>
        <v>0.53220623746572238</v>
      </c>
      <c r="G42" s="132">
        <f t="shared" si="9"/>
        <v>0.3272553268120984</v>
      </c>
      <c r="H42" s="133">
        <f t="shared" si="9"/>
        <v>4.9088299021814761</v>
      </c>
    </row>
    <row r="43" spans="1:8" x14ac:dyDescent="0.25">
      <c r="A43" s="123"/>
      <c r="B43" s="150"/>
      <c r="C43" s="151"/>
      <c r="D43" s="152"/>
      <c r="E43" s="153"/>
      <c r="F43" s="152"/>
      <c r="G43" s="151"/>
      <c r="H43" s="152"/>
    </row>
    <row r="44" spans="1:8" x14ac:dyDescent="0.25">
      <c r="A44" s="139" t="s">
        <v>174</v>
      </c>
      <c r="B44" s="140" t="s">
        <v>175</v>
      </c>
      <c r="C44" s="141"/>
      <c r="D44" s="142"/>
      <c r="E44" s="143"/>
      <c r="F44" s="142"/>
      <c r="G44" s="141"/>
      <c r="H44" s="142"/>
    </row>
    <row r="45" spans="1:8" x14ac:dyDescent="0.25">
      <c r="A45" s="148" t="s">
        <v>176</v>
      </c>
      <c r="B45" s="124" t="s">
        <v>177</v>
      </c>
      <c r="C45" s="125"/>
      <c r="D45" s="126">
        <f t="shared" ref="D45:D46" si="10">C45*$D$17</f>
        <v>0</v>
      </c>
      <c r="E45" s="125"/>
      <c r="F45" s="126">
        <f>E45*$F$17</f>
        <v>0</v>
      </c>
      <c r="G45" s="125"/>
      <c r="H45" s="126">
        <f t="shared" ref="H45:H46" si="11">G45*$D$17</f>
        <v>0</v>
      </c>
    </row>
    <row r="46" spans="1:8" ht="15.75" thickBot="1" x14ac:dyDescent="0.3">
      <c r="A46" s="148" t="s">
        <v>178</v>
      </c>
      <c r="B46" s="145" t="s">
        <v>179</v>
      </c>
      <c r="C46" s="154"/>
      <c r="D46" s="126">
        <f t="shared" si="10"/>
        <v>0</v>
      </c>
      <c r="E46" s="154"/>
      <c r="F46" s="126">
        <f>E46*$F$17</f>
        <v>0</v>
      </c>
      <c r="G46" s="154"/>
      <c r="H46" s="126">
        <f t="shared" si="11"/>
        <v>0</v>
      </c>
    </row>
    <row r="47" spans="1:8" ht="15.75" thickBot="1" x14ac:dyDescent="0.3">
      <c r="A47" s="155"/>
      <c r="B47" s="156" t="s">
        <v>180</v>
      </c>
      <c r="C47" s="157">
        <f t="shared" ref="C47:H47" si="12">SUM(C42:C46)</f>
        <v>0.16368767650309007</v>
      </c>
      <c r="D47" s="158">
        <f>SUM(D42:D46)</f>
        <v>2.4553151475463513</v>
      </c>
      <c r="E47" s="157">
        <f t="shared" si="12"/>
        <v>3.5480415831048162E-2</v>
      </c>
      <c r="F47" s="158">
        <f t="shared" si="12"/>
        <v>0.53220623746572238</v>
      </c>
      <c r="G47" s="157">
        <f t="shared" si="12"/>
        <v>0.3272553268120984</v>
      </c>
      <c r="H47" s="158">
        <f t="shared" si="12"/>
        <v>4.9088299021814761</v>
      </c>
    </row>
    <row r="48" spans="1:8" ht="15.75" thickBot="1" x14ac:dyDescent="0.3">
      <c r="A48" s="150"/>
      <c r="B48" s="150"/>
      <c r="C48" s="151"/>
      <c r="D48" s="153"/>
      <c r="E48" s="153"/>
      <c r="F48" s="153"/>
      <c r="G48" s="151"/>
      <c r="H48" s="153"/>
    </row>
    <row r="49" spans="1:8" ht="15.75" x14ac:dyDescent="0.25">
      <c r="A49" s="159" t="s">
        <v>181</v>
      </c>
      <c r="B49" s="160" t="s">
        <v>182</v>
      </c>
      <c r="C49" s="161"/>
      <c r="D49" s="162"/>
      <c r="E49" s="163"/>
      <c r="F49" s="162"/>
      <c r="G49" s="161"/>
      <c r="H49" s="162"/>
    </row>
    <row r="50" spans="1:8" x14ac:dyDescent="0.25">
      <c r="A50" s="147" t="s">
        <v>183</v>
      </c>
      <c r="B50" s="145" t="s">
        <v>184</v>
      </c>
      <c r="C50" s="125"/>
      <c r="D50" s="126">
        <f t="shared" ref="D50:D53" si="13">C50*$D$17</f>
        <v>0</v>
      </c>
      <c r="E50" s="125"/>
      <c r="F50" s="126">
        <f>E50*$F$17</f>
        <v>0</v>
      </c>
      <c r="G50" s="125"/>
      <c r="H50" s="126">
        <f t="shared" ref="H50:H53" si="14">G50*$D$17</f>
        <v>0</v>
      </c>
    </row>
    <row r="51" spans="1:8" x14ac:dyDescent="0.25">
      <c r="A51" s="147" t="s">
        <v>185</v>
      </c>
      <c r="B51" s="145" t="s">
        <v>186</v>
      </c>
      <c r="C51" s="125"/>
      <c r="D51" s="126">
        <f t="shared" si="13"/>
        <v>0</v>
      </c>
      <c r="E51" s="125"/>
      <c r="F51" s="126">
        <f t="shared" ref="F51:F53" si="15">E51*$F$17</f>
        <v>0</v>
      </c>
      <c r="G51" s="125"/>
      <c r="H51" s="126">
        <f t="shared" si="14"/>
        <v>0</v>
      </c>
    </row>
    <row r="52" spans="1:8" x14ac:dyDescent="0.25">
      <c r="A52" s="148" t="s">
        <v>187</v>
      </c>
      <c r="B52" s="164" t="s">
        <v>188</v>
      </c>
      <c r="C52" s="125"/>
      <c r="D52" s="126">
        <f t="shared" si="13"/>
        <v>0</v>
      </c>
      <c r="E52" s="125"/>
      <c r="F52" s="126">
        <f t="shared" si="15"/>
        <v>0</v>
      </c>
      <c r="G52" s="125"/>
      <c r="H52" s="126">
        <f t="shared" si="14"/>
        <v>0</v>
      </c>
    </row>
    <row r="53" spans="1:8" x14ac:dyDescent="0.25">
      <c r="A53" s="148" t="s">
        <v>189</v>
      </c>
      <c r="B53" s="145" t="s">
        <v>190</v>
      </c>
      <c r="C53" s="125"/>
      <c r="D53" s="126">
        <f t="shared" si="13"/>
        <v>0</v>
      </c>
      <c r="E53" s="125"/>
      <c r="F53" s="126">
        <f t="shared" si="15"/>
        <v>0</v>
      </c>
      <c r="G53" s="125"/>
      <c r="H53" s="126">
        <f t="shared" si="14"/>
        <v>0</v>
      </c>
    </row>
    <row r="54" spans="1:8" ht="15.75" thickBot="1" x14ac:dyDescent="0.3">
      <c r="A54" s="165"/>
      <c r="B54" s="131" t="s">
        <v>191</v>
      </c>
      <c r="C54" s="132">
        <f>SUM(C50:C53)</f>
        <v>0</v>
      </c>
      <c r="D54" s="133">
        <f>SUM(D50:D53)</f>
        <v>0</v>
      </c>
      <c r="E54" s="132">
        <f>SUM(E50:E53)</f>
        <v>0</v>
      </c>
      <c r="F54" s="133">
        <f>SUM(F50:F53)</f>
        <v>0</v>
      </c>
      <c r="G54" s="132">
        <f>SUM(G50:G53)</f>
        <v>0</v>
      </c>
      <c r="H54" s="133">
        <f>(SUM(H50:H53))</f>
        <v>0</v>
      </c>
    </row>
    <row r="55" spans="1:8" ht="15.75" thickBot="1" x14ac:dyDescent="0.3">
      <c r="A55" s="166"/>
      <c r="B55" s="150"/>
      <c r="C55" s="151"/>
      <c r="D55" s="153"/>
      <c r="E55" s="153"/>
      <c r="F55" s="153"/>
      <c r="G55" s="151"/>
      <c r="H55" s="153"/>
    </row>
    <row r="56" spans="1:8" ht="15.75" x14ac:dyDescent="0.25">
      <c r="A56" s="159" t="s">
        <v>192</v>
      </c>
      <c r="B56" s="160" t="s">
        <v>193</v>
      </c>
      <c r="C56" s="167"/>
      <c r="D56" s="168"/>
      <c r="E56" s="169"/>
      <c r="F56" s="168"/>
      <c r="G56" s="167"/>
      <c r="H56" s="168"/>
    </row>
    <row r="57" spans="1:8" x14ac:dyDescent="0.25">
      <c r="A57" s="139" t="s">
        <v>194</v>
      </c>
      <c r="B57" s="164" t="s">
        <v>195</v>
      </c>
      <c r="C57" s="170"/>
      <c r="D57" s="171"/>
      <c r="E57" s="172"/>
      <c r="F57" s="171"/>
      <c r="G57" s="170"/>
      <c r="H57" s="171"/>
    </row>
    <row r="58" spans="1:8" x14ac:dyDescent="0.25">
      <c r="A58" s="148" t="s">
        <v>196</v>
      </c>
      <c r="B58" s="164" t="s">
        <v>197</v>
      </c>
      <c r="C58" s="125"/>
      <c r="D58" s="126">
        <f t="shared" ref="D58:D68" si="16">C58*$D$17</f>
        <v>0</v>
      </c>
      <c r="E58" s="125"/>
      <c r="F58" s="126">
        <f>E58*$F$17</f>
        <v>0</v>
      </c>
      <c r="G58" s="125"/>
      <c r="H58" s="126">
        <f t="shared" ref="H58:H68" si="17">G58*$D$17</f>
        <v>0</v>
      </c>
    </row>
    <row r="59" spans="1:8" x14ac:dyDescent="0.25">
      <c r="A59" s="148" t="s">
        <v>198</v>
      </c>
      <c r="B59" s="164" t="s">
        <v>199</v>
      </c>
      <c r="C59" s="125"/>
      <c r="D59" s="126">
        <f t="shared" si="16"/>
        <v>0</v>
      </c>
      <c r="E59" s="125"/>
      <c r="F59" s="126">
        <f t="shared" ref="F59:F68" si="18">E59*$F$17</f>
        <v>0</v>
      </c>
      <c r="G59" s="125"/>
      <c r="H59" s="126">
        <f t="shared" si="17"/>
        <v>0</v>
      </c>
    </row>
    <row r="60" spans="1:8" x14ac:dyDescent="0.25">
      <c r="A60" s="148" t="s">
        <v>200</v>
      </c>
      <c r="B60" s="164" t="s">
        <v>201</v>
      </c>
      <c r="C60" s="125"/>
      <c r="D60" s="126">
        <f t="shared" si="16"/>
        <v>0</v>
      </c>
      <c r="E60" s="125"/>
      <c r="F60" s="126">
        <f t="shared" si="18"/>
        <v>0</v>
      </c>
      <c r="G60" s="125"/>
      <c r="H60" s="126">
        <f t="shared" si="17"/>
        <v>0</v>
      </c>
    </row>
    <row r="61" spans="1:8" x14ac:dyDescent="0.25">
      <c r="A61" s="148" t="s">
        <v>202</v>
      </c>
      <c r="B61" s="164" t="s">
        <v>203</v>
      </c>
      <c r="C61" s="125"/>
      <c r="D61" s="126">
        <f t="shared" si="16"/>
        <v>0</v>
      </c>
      <c r="E61" s="125"/>
      <c r="F61" s="126">
        <f t="shared" si="18"/>
        <v>0</v>
      </c>
      <c r="G61" s="125"/>
      <c r="H61" s="126">
        <f t="shared" si="17"/>
        <v>0</v>
      </c>
    </row>
    <row r="62" spans="1:8" x14ac:dyDescent="0.25">
      <c r="A62" s="148" t="s">
        <v>204</v>
      </c>
      <c r="B62" s="164" t="s">
        <v>205</v>
      </c>
      <c r="C62" s="125"/>
      <c r="D62" s="126">
        <f t="shared" si="16"/>
        <v>0</v>
      </c>
      <c r="E62" s="125"/>
      <c r="F62" s="126">
        <f t="shared" si="18"/>
        <v>0</v>
      </c>
      <c r="G62" s="125"/>
      <c r="H62" s="126">
        <f t="shared" si="17"/>
        <v>0</v>
      </c>
    </row>
    <row r="63" spans="1:8" x14ac:dyDescent="0.25">
      <c r="A63" s="148" t="s">
        <v>206</v>
      </c>
      <c r="B63" s="164" t="s">
        <v>207</v>
      </c>
      <c r="C63" s="125"/>
      <c r="D63" s="126">
        <f t="shared" si="16"/>
        <v>0</v>
      </c>
      <c r="E63" s="125"/>
      <c r="F63" s="126">
        <f t="shared" si="18"/>
        <v>0</v>
      </c>
      <c r="G63" s="125"/>
      <c r="H63" s="126">
        <f t="shared" si="17"/>
        <v>0</v>
      </c>
    </row>
    <row r="64" spans="1:8" x14ac:dyDescent="0.25">
      <c r="A64" s="148" t="s">
        <v>208</v>
      </c>
      <c r="B64" s="164" t="s">
        <v>209</v>
      </c>
      <c r="C64" s="125"/>
      <c r="D64" s="126">
        <f t="shared" si="16"/>
        <v>0</v>
      </c>
      <c r="E64" s="125"/>
      <c r="F64" s="126">
        <f t="shared" si="18"/>
        <v>0</v>
      </c>
      <c r="G64" s="125"/>
      <c r="H64" s="126">
        <f t="shared" si="17"/>
        <v>0</v>
      </c>
    </row>
    <row r="65" spans="1:8" x14ac:dyDescent="0.25">
      <c r="A65" s="148" t="s">
        <v>210</v>
      </c>
      <c r="B65" s="164" t="s">
        <v>211</v>
      </c>
      <c r="C65" s="125"/>
      <c r="D65" s="126">
        <f t="shared" si="16"/>
        <v>0</v>
      </c>
      <c r="E65" s="125"/>
      <c r="F65" s="126">
        <f t="shared" si="18"/>
        <v>0</v>
      </c>
      <c r="G65" s="125"/>
      <c r="H65" s="126">
        <f t="shared" si="17"/>
        <v>0</v>
      </c>
    </row>
    <row r="66" spans="1:8" x14ac:dyDescent="0.25">
      <c r="A66" s="148" t="s">
        <v>212</v>
      </c>
      <c r="B66" s="164" t="s">
        <v>213</v>
      </c>
      <c r="C66" s="125"/>
      <c r="D66" s="126">
        <f t="shared" si="16"/>
        <v>0</v>
      </c>
      <c r="E66" s="125"/>
      <c r="F66" s="126">
        <f t="shared" si="18"/>
        <v>0</v>
      </c>
      <c r="G66" s="125"/>
      <c r="H66" s="126">
        <f t="shared" si="17"/>
        <v>0</v>
      </c>
    </row>
    <row r="67" spans="1:8" x14ac:dyDescent="0.25">
      <c r="A67" s="148" t="s">
        <v>214</v>
      </c>
      <c r="B67" s="164" t="s">
        <v>215</v>
      </c>
      <c r="C67" s="125"/>
      <c r="D67" s="126">
        <f t="shared" si="16"/>
        <v>0</v>
      </c>
      <c r="E67" s="125"/>
      <c r="F67" s="126">
        <f t="shared" si="18"/>
        <v>0</v>
      </c>
      <c r="G67" s="125"/>
      <c r="H67" s="126">
        <f t="shared" si="17"/>
        <v>0</v>
      </c>
    </row>
    <row r="68" spans="1:8" x14ac:dyDescent="0.25">
      <c r="A68" s="148" t="s">
        <v>216</v>
      </c>
      <c r="B68" s="164" t="s">
        <v>217</v>
      </c>
      <c r="C68" s="125"/>
      <c r="D68" s="126">
        <f t="shared" si="16"/>
        <v>0</v>
      </c>
      <c r="E68" s="125"/>
      <c r="F68" s="126">
        <f t="shared" si="18"/>
        <v>0</v>
      </c>
      <c r="G68" s="125"/>
      <c r="H68" s="126">
        <f t="shared" si="17"/>
        <v>0</v>
      </c>
    </row>
    <row r="69" spans="1:8" ht="15.75" thickBot="1" x14ac:dyDescent="0.3">
      <c r="A69" s="149"/>
      <c r="B69" s="131" t="s">
        <v>218</v>
      </c>
      <c r="C69" s="132">
        <f t="shared" ref="C69:H69" si="19">SUM(C58:C68)</f>
        <v>0</v>
      </c>
      <c r="D69" s="133">
        <f t="shared" si="19"/>
        <v>0</v>
      </c>
      <c r="E69" s="132">
        <f t="shared" si="19"/>
        <v>0</v>
      </c>
      <c r="F69" s="133">
        <f t="shared" si="19"/>
        <v>0</v>
      </c>
      <c r="G69" s="132">
        <f t="shared" si="19"/>
        <v>0</v>
      </c>
      <c r="H69" s="133">
        <f t="shared" si="19"/>
        <v>0</v>
      </c>
    </row>
    <row r="70" spans="1:8" ht="15.75" thickBot="1" x14ac:dyDescent="0.3">
      <c r="A70" s="150"/>
      <c r="B70" s="150"/>
      <c r="C70" s="151"/>
      <c r="D70" s="153"/>
      <c r="E70" s="153"/>
      <c r="F70" s="153"/>
      <c r="G70" s="151"/>
      <c r="H70" s="153"/>
    </row>
    <row r="71" spans="1:8" ht="16.5" thickBot="1" x14ac:dyDescent="0.3">
      <c r="A71" s="113" t="s">
        <v>219</v>
      </c>
      <c r="B71" s="114" t="s">
        <v>220</v>
      </c>
      <c r="C71" s="157">
        <f>C17+C47+C54+C69</f>
        <v>1.1636876765030901</v>
      </c>
      <c r="D71" s="173">
        <f>D17+D47+D54+D69</f>
        <v>17.455315147546351</v>
      </c>
      <c r="E71" s="157">
        <f t="shared" ref="E71:H71" si="20">E17+E47+E54+E69</f>
        <v>1.0354804158310482</v>
      </c>
      <c r="F71" s="173">
        <f t="shared" si="20"/>
        <v>15.532206237465722</v>
      </c>
      <c r="G71" s="157">
        <f t="shared" si="20"/>
        <v>1.3272553268120983</v>
      </c>
      <c r="H71" s="173">
        <f t="shared" si="20"/>
        <v>19.908829902181477</v>
      </c>
    </row>
    <row r="72" spans="1:8" ht="16.5" thickBot="1" x14ac:dyDescent="0.3">
      <c r="A72" s="174" t="s">
        <v>221</v>
      </c>
      <c r="B72" s="175" t="s">
        <v>250</v>
      </c>
      <c r="C72" s="176"/>
      <c r="D72" s="177">
        <f>C72*D71</f>
        <v>0</v>
      </c>
      <c r="E72" s="176"/>
      <c r="F72" s="177">
        <f>E72*F71</f>
        <v>0</v>
      </c>
      <c r="G72" s="176"/>
      <c r="H72" s="177">
        <f>G72*H71</f>
        <v>0</v>
      </c>
    </row>
    <row r="73" spans="1:8" ht="16.5" thickBot="1" x14ac:dyDescent="0.3">
      <c r="A73" s="178" t="s">
        <v>222</v>
      </c>
      <c r="B73" s="179" t="s">
        <v>251</v>
      </c>
      <c r="C73" s="180"/>
      <c r="D73" s="181">
        <f>C73*D71</f>
        <v>0</v>
      </c>
      <c r="E73" s="180"/>
      <c r="F73" s="181">
        <f>E73*F71</f>
        <v>0</v>
      </c>
      <c r="G73" s="180"/>
      <c r="H73" s="181">
        <f>G73*H71</f>
        <v>0</v>
      </c>
    </row>
    <row r="74" spans="1:8" ht="15.75" thickBot="1" x14ac:dyDescent="0.3">
      <c r="C74" s="182"/>
      <c r="D74" s="183"/>
      <c r="E74" s="183"/>
      <c r="F74" s="183"/>
      <c r="G74" s="182"/>
      <c r="H74" s="183"/>
    </row>
    <row r="75" spans="1:8" ht="18.75" customHeight="1" thickBot="1" x14ac:dyDescent="0.3">
      <c r="A75" s="394" t="s">
        <v>231</v>
      </c>
      <c r="B75" s="395"/>
      <c r="C75" s="115">
        <f>D76/D17-C17</f>
        <v>0.16368767650309013</v>
      </c>
      <c r="D75" s="184">
        <f>C75*$D$17</f>
        <v>2.4553151475463517</v>
      </c>
      <c r="E75" s="115">
        <f>F76/F17-E17</f>
        <v>3.5480415831048218E-2</v>
      </c>
      <c r="F75" s="184">
        <f>E75*$D$17</f>
        <v>0.53220623746572326</v>
      </c>
      <c r="G75" s="115">
        <f>H76/H17-G17</f>
        <v>0.32725532681209857</v>
      </c>
      <c r="H75" s="184">
        <f>G75*$D$17</f>
        <v>4.9088299021814787</v>
      </c>
    </row>
    <row r="76" spans="1:8" ht="18.75" customHeight="1" thickBot="1" x14ac:dyDescent="0.3">
      <c r="A76" s="396" t="s">
        <v>232</v>
      </c>
      <c r="B76" s="397"/>
      <c r="C76" s="115">
        <f>+C75+C17</f>
        <v>1.1636876765030901</v>
      </c>
      <c r="D76" s="185">
        <f>D71+D72+D73</f>
        <v>17.455315147546351</v>
      </c>
      <c r="E76" s="115">
        <f>+E75+E17</f>
        <v>1.0354804158310482</v>
      </c>
      <c r="F76" s="185">
        <f>F71+F72+F73</f>
        <v>15.532206237465722</v>
      </c>
      <c r="G76" s="115">
        <f>+G75+G17</f>
        <v>1.3272553268120986</v>
      </c>
      <c r="H76" s="185">
        <f>H71+H72+H73</f>
        <v>19.908829902181477</v>
      </c>
    </row>
    <row r="77" spans="1:8" ht="15.75" customHeight="1" thickBot="1" x14ac:dyDescent="0.3">
      <c r="A77" s="396" t="s">
        <v>223</v>
      </c>
      <c r="B77" s="397"/>
      <c r="C77" s="115">
        <f>(D17+D47+D50+D58+D59+D62)/D76</f>
        <v>1</v>
      </c>
      <c r="D77" s="173"/>
      <c r="E77" s="115">
        <f>(F17+F47+F50+F58+F59+F62)/F76</f>
        <v>1</v>
      </c>
      <c r="F77" s="173"/>
      <c r="G77" s="115">
        <f>(H17+H47+H50+H58+H59+H62)/H76</f>
        <v>1</v>
      </c>
      <c r="H77" s="173"/>
    </row>
    <row r="78" spans="1:8" x14ac:dyDescent="0.25">
      <c r="C78" s="186"/>
      <c r="D78" s="187"/>
      <c r="E78" s="187"/>
      <c r="F78" s="187"/>
      <c r="G78" s="186"/>
      <c r="H78" s="187"/>
    </row>
    <row r="79" spans="1:8" ht="15.75" thickBot="1" x14ac:dyDescent="0.3">
      <c r="A79" s="188" t="s">
        <v>233</v>
      </c>
      <c r="B79" s="189"/>
      <c r="C79" s="190"/>
      <c r="D79" s="191"/>
      <c r="E79" s="191"/>
      <c r="F79" s="191"/>
      <c r="G79" s="190"/>
      <c r="H79" s="191"/>
    </row>
    <row r="80" spans="1:8" ht="31.5" customHeight="1" thickBot="1" x14ac:dyDescent="0.3">
      <c r="A80" s="398" t="s">
        <v>224</v>
      </c>
      <c r="B80" s="398"/>
      <c r="C80" s="399"/>
      <c r="D80" s="400"/>
      <c r="E80" s="411"/>
      <c r="F80" s="400"/>
      <c r="G80" s="399"/>
      <c r="H80" s="400"/>
    </row>
    <row r="81" spans="1:8" ht="22.5" customHeight="1" thickBot="1" x14ac:dyDescent="0.35">
      <c r="A81" s="401" t="s">
        <v>225</v>
      </c>
      <c r="B81" s="402"/>
      <c r="C81" s="403">
        <f>(D76*C80)+(F76*E80)+(H76*G80)</f>
        <v>0</v>
      </c>
      <c r="D81" s="404"/>
      <c r="E81" s="404"/>
      <c r="F81" s="404"/>
      <c r="G81" s="404"/>
      <c r="H81" s="405"/>
    </row>
    <row r="82" spans="1:8" ht="15.75" customHeight="1" thickBot="1" x14ac:dyDescent="0.3">
      <c r="A82" s="406" t="s">
        <v>226</v>
      </c>
      <c r="B82" s="407"/>
      <c r="C82" s="408">
        <f>C81/D17-C17</f>
        <v>-1</v>
      </c>
      <c r="D82" s="409"/>
      <c r="E82" s="409"/>
      <c r="F82" s="409"/>
      <c r="G82" s="409"/>
      <c r="H82" s="410"/>
    </row>
    <row r="83" spans="1:8" x14ac:dyDescent="0.25">
      <c r="C83" s="186"/>
      <c r="D83" s="187"/>
      <c r="E83" s="187"/>
      <c r="F83" s="187"/>
      <c r="G83" s="186"/>
      <c r="H83" s="187"/>
    </row>
    <row r="86" spans="1:8" x14ac:dyDescent="0.25">
      <c r="A86" s="192"/>
    </row>
  </sheetData>
  <sheetProtection password="EEC9" sheet="1" objects="1" scenarios="1"/>
  <mergeCells count="25">
    <mergeCell ref="G80:H80"/>
    <mergeCell ref="A81:B81"/>
    <mergeCell ref="C81:H81"/>
    <mergeCell ref="A82:B82"/>
    <mergeCell ref="C82:H82"/>
    <mergeCell ref="E80:F80"/>
    <mergeCell ref="A75:B75"/>
    <mergeCell ref="A76:B76"/>
    <mergeCell ref="A77:B77"/>
    <mergeCell ref="A80:B80"/>
    <mergeCell ref="C80:D80"/>
    <mergeCell ref="A11:B11"/>
    <mergeCell ref="C14:D15"/>
    <mergeCell ref="E14:F15"/>
    <mergeCell ref="G14:H15"/>
    <mergeCell ref="C18:D18"/>
    <mergeCell ref="E18:F18"/>
    <mergeCell ref="G18:H18"/>
    <mergeCell ref="A10:B10"/>
    <mergeCell ref="C2:D3"/>
    <mergeCell ref="E2:H3"/>
    <mergeCell ref="A7:B7"/>
    <mergeCell ref="A8:B8"/>
    <mergeCell ref="A9:B9"/>
    <mergeCell ref="D7:H8"/>
  </mergeCells>
  <pageMargins left="0.7" right="0.7" top="0.75" bottom="0.75" header="0.3" footer="0.3"/>
  <pageSetup paperSize="9" scale="57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Ausfüllen_Kalkulationsdaten UR</vt:lpstr>
      <vt:lpstr>Objektdaten_Stunden</vt:lpstr>
      <vt:lpstr>Zusatzkalk.SVS Vollzeit</vt:lpstr>
      <vt:lpstr>Zusatzkalk.SVS Teilz. Ferien</vt:lpstr>
      <vt:lpstr>'Ausfüllen_Kalkulationsdaten UR'!Druckbereich</vt:lpstr>
      <vt:lpstr>Objektdaten_Stunden!Drucktitel</vt:lpstr>
    </vt:vector>
  </TitlesOfParts>
  <Company>Landeshauptstadt Hannover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Kreblewska, Wiktoria (18.71)</dc:creator>
  <cp:lastModifiedBy>Trottnow, Wiktoria (18.71)</cp:lastModifiedBy>
  <cp:lastPrinted>2020-08-13T07:28:13Z</cp:lastPrinted>
  <dcterms:created xsi:type="dcterms:W3CDTF">2011-01-24T07:48:32Z</dcterms:created>
  <dcterms:modified xsi:type="dcterms:W3CDTF">2026-02-17T10:04:10Z</dcterms:modified>
</cp:coreProperties>
</file>